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5" windowWidth="13305" windowHeight="10560" tabRatio="928"/>
  </bookViews>
  <sheets>
    <sheet name="Guide" sheetId="47" r:id="rId1"/>
    <sheet name="Albania" sheetId="80" r:id="rId2"/>
    <sheet name="Argentina" sheetId="20" r:id="rId3"/>
    <sheet name="Armenia" sheetId="34" r:id="rId4"/>
    <sheet name="Azerbaijan" sheetId="48" r:id="rId5"/>
    <sheet name="Bangladesh" sheetId="27" r:id="rId6"/>
    <sheet name="Bhutan" sheetId="49" r:id="rId7"/>
    <sheet name="Bolivia" sheetId="26" r:id="rId8"/>
    <sheet name="Brazil" sheetId="4" r:id="rId9"/>
    <sheet name="Cambodia" sheetId="50" r:id="rId10"/>
    <sheet name="Cameroon" sheetId="78" r:id="rId11"/>
    <sheet name="Chile" sheetId="11" r:id="rId12"/>
    <sheet name="China" sheetId="1" r:id="rId13"/>
    <sheet name="Colombia" sheetId="14" r:id="rId14"/>
    <sheet name="Congo DR" sheetId="51" r:id="rId15"/>
    <sheet name="Costa Rica" sheetId="36" r:id="rId16"/>
    <sheet name="Cuba" sheetId="35" r:id="rId17"/>
    <sheet name="Cyprus" sheetId="25" r:id="rId18"/>
    <sheet name="Dominican Republic" sheetId="37" r:id="rId19"/>
    <sheet name="Ecuador" sheetId="24" r:id="rId20"/>
    <sheet name="Egypt" sheetId="29" r:id="rId21"/>
    <sheet name="El Salvador" sheetId="38" r:id="rId22"/>
    <sheet name="Ethiopia" sheetId="68" r:id="rId23"/>
    <sheet name="Fiji" sheetId="52" r:id="rId24"/>
    <sheet name="Georgia" sheetId="53" r:id="rId25"/>
    <sheet name="Ghana" sheetId="82" r:id="rId26"/>
    <sheet name="Guatemala" sheetId="23" r:id="rId27"/>
    <sheet name="Guyana" sheetId="54" r:id="rId28"/>
    <sheet name="Honduras" sheetId="15" r:id="rId29"/>
    <sheet name="India" sheetId="2" r:id="rId30"/>
    <sheet name="Indonesia" sheetId="9" r:id="rId31"/>
    <sheet name="Iran" sheetId="76" r:id="rId32"/>
    <sheet name="Israel" sheetId="39" r:id="rId33"/>
    <sheet name="Ivory Coast" sheetId="40" r:id="rId34"/>
    <sheet name="Jamaica" sheetId="44" r:id="rId35"/>
    <sheet name="Jordan" sheetId="55" r:id="rId36"/>
    <sheet name="Kenya" sheetId="22" r:id="rId37"/>
    <sheet name="Kyrgyzstan" sheetId="41" r:id="rId38"/>
    <sheet name="Lao PDR" sheetId="45" r:id="rId39"/>
    <sheet name="Macedonia" sheetId="56" r:id="rId40"/>
    <sheet name="Madagascar" sheetId="61" r:id="rId41"/>
    <sheet name="Malaysia" sheetId="7" r:id="rId42"/>
    <sheet name="Mali" sheetId="62" r:id="rId43"/>
    <sheet name="Mauritius" sheetId="42" r:id="rId44"/>
    <sheet name="Mexico" sheetId="5" r:id="rId45"/>
    <sheet name="Moldova" sheetId="33" r:id="rId46"/>
    <sheet name="Mongolia" sheetId="32" r:id="rId47"/>
    <sheet name="Morocco" sheetId="31" r:id="rId48"/>
    <sheet name="Mozambique" sheetId="69" r:id="rId49"/>
    <sheet name="Nepal" sheetId="46" r:id="rId50"/>
    <sheet name="Nicaragua" sheetId="57" r:id="rId51"/>
    <sheet name="Nigeria" sheetId="64" r:id="rId52"/>
    <sheet name="Pakistan" sheetId="30" r:id="rId53"/>
    <sheet name="Panama" sheetId="28" r:id="rId54"/>
    <sheet name="Papua New Guinea" sheetId="58" r:id="rId55"/>
    <sheet name="Paraguay" sheetId="59" r:id="rId56"/>
    <sheet name="Peru" sheetId="17" r:id="rId57"/>
    <sheet name="Philippines" sheetId="10" r:id="rId58"/>
    <sheet name="Qatar" sheetId="75" r:id="rId59"/>
    <sheet name="Rwanda" sheetId="65" r:id="rId60"/>
    <sheet name="Senegal" sheetId="63" r:id="rId61"/>
    <sheet name="Singapore" sheetId="81" r:id="rId62"/>
    <sheet name="South Africa" sheetId="16" r:id="rId63"/>
    <sheet name="South Korea" sheetId="18" r:id="rId64"/>
    <sheet name="Sri Lanka" sheetId="60" r:id="rId65"/>
    <sheet name="Syria" sheetId="74" r:id="rId66"/>
    <sheet name="Swaziland" sheetId="67" r:id="rId67"/>
    <sheet name="Tajikistan" sheetId="43" r:id="rId68"/>
    <sheet name="Tanzania" sheetId="70" r:id="rId69"/>
    <sheet name="Thailand" sheetId="19" r:id="rId70"/>
    <sheet name="Tunisia" sheetId="71" r:id="rId71"/>
    <sheet name="Uganda" sheetId="66" r:id="rId72"/>
    <sheet name="UAE" sheetId="73" r:id="rId73"/>
    <sheet name="Uruguay" sheetId="77" r:id="rId74"/>
    <sheet name="Vietnam" sheetId="21" r:id="rId75"/>
    <sheet name="Zambia" sheetId="72" r:id="rId76"/>
  </sheets>
  <definedNames>
    <definedName name="AboveArgentinaRegions">Argentina!$A$3</definedName>
    <definedName name="AboveArmeniaRegions">Armenia!$A$3</definedName>
    <definedName name="AboveAzerbaijanRegions">Azerbaijan!$A$3</definedName>
    <definedName name="AboveBangladeshRegions">Bangladesh!$A$3</definedName>
    <definedName name="AboveBhutanRegions">Bhutan!$A$3</definedName>
    <definedName name="AboveBoliviaRegions">Bolivia!$A$3</definedName>
    <definedName name="AboveBrazilRegions">Brazil!$A$3</definedName>
    <definedName name="AboveCambodiaRegions">Cambodia!$A$3</definedName>
    <definedName name="AboveChileRegions">Chile!$A$2</definedName>
    <definedName name="AboveChinaRegions">China!$A$3</definedName>
    <definedName name="AboveColombiaRegions">Colombia!$A$3</definedName>
    <definedName name="AboveCongoRegions">'Congo DR'!$A$3</definedName>
    <definedName name="AboveCostaRicaRegions">'Costa Rica'!$A$3</definedName>
    <definedName name="AboveCubaRegions">Cuba!$A$3</definedName>
    <definedName name="AboveCyprusRegions">Cyprus!$A$3</definedName>
    <definedName name="AboveDominicanRepublicRegions">'Dominican Republic'!$A$3</definedName>
    <definedName name="AboveEcuadorRegions">Ecuador!$A$3</definedName>
    <definedName name="AboveEgyptRegions">Egypt!$A$3</definedName>
    <definedName name="AboveElSalvadorRegions">'El Salvador'!$A$3</definedName>
    <definedName name="AboveEthiopiaRegions">Ethiopia!$A$3</definedName>
    <definedName name="AboveFijiRegions">Fiji!$A$3</definedName>
    <definedName name="AboveGeorgiaRegions">Georgia!$A$3</definedName>
    <definedName name="AboveGhanaRegions">Ghana!$A$3</definedName>
    <definedName name="AboveGuatemalaRegions">Guatemala!$A$3</definedName>
    <definedName name="AboveGuyanaRegions">Guyana!$A$3</definedName>
    <definedName name="AboveHondurasRegions">Honduras!$A$3</definedName>
    <definedName name="AboveIndiaRegions">India!$A$3</definedName>
    <definedName name="AboveIndonesiaRegions">Indonesia!$A$3</definedName>
    <definedName name="AboveIranRegions">Iran!$A$3</definedName>
    <definedName name="AboveIsraelRegions">Israel!$A$3</definedName>
    <definedName name="AboveIvoryCoastRegions">'Ivory Coast'!$A$3</definedName>
    <definedName name="AboveJamaicaRegions">Jamaica!$A$3</definedName>
    <definedName name="AboveJordanRegions">Jordan!$A$3</definedName>
    <definedName name="AboveKenyaRegions">Kenya!$A$3</definedName>
    <definedName name="AboveKyrgyzstanRegions">Kyrgyzstan!$A$3</definedName>
    <definedName name="AboveLaoPDRRegions">'Lao PDR'!$A$3</definedName>
    <definedName name="AboveMacedoniaRegions">Macedonia!$A$3</definedName>
    <definedName name="AboveMadagascarRegions">Madagascar!$A$3</definedName>
    <definedName name="AboveMalaysiaRegions">Malaysia!$A$3</definedName>
    <definedName name="AboveMaliRegions">Mali!$A$3</definedName>
    <definedName name="AboveMauritiusRegions">Mauritius!$A$3</definedName>
    <definedName name="AboveMexicoRegions">Mexico!$A$3</definedName>
    <definedName name="AboveMoldovaRegions">Moldova!$A$3</definedName>
    <definedName name="AboveMongoliaRegions">Mongolia!$A$3</definedName>
    <definedName name="AboveMoroccoRegions">Morocco!$A$3</definedName>
    <definedName name="AboveMozambiqueRegions">Mozambique!$A$3</definedName>
    <definedName name="AboveNepalRegions">Nepal!$A$3</definedName>
    <definedName name="AboveNicaraguaRegions">Nicaragua!$A$3</definedName>
    <definedName name="AboveNigeriaRegions">Nigeria!$A$3</definedName>
    <definedName name="AbovePakistanRegions">Pakistan!$A$3</definedName>
    <definedName name="AbovePanamaRegions">Panama!$A$3</definedName>
    <definedName name="AbovePapuaNewGuineaRegions">'Papua New Guinea'!$A$3</definedName>
    <definedName name="AboveParaguayRegions">Paraguay!$A$3</definedName>
    <definedName name="AbovePeruRegions">Peru!$A$3</definedName>
    <definedName name="AbovePhilippinesRegions">Philippines!$A$3</definedName>
    <definedName name="AboveQatarRegions">Qatar!$A$3</definedName>
    <definedName name="AboveRwandaRegions">Rwanda!$A$3</definedName>
    <definedName name="AboveSenegalRegions">Senegal!$A$3</definedName>
    <definedName name="AboveSouthAfricaRegions">'South Africa'!$A$3</definedName>
    <definedName name="AboveSouthKoreaRegions">'South Korea'!$A$3</definedName>
    <definedName name="AboveSriLankaRegions">'Sri Lanka'!$A$3</definedName>
    <definedName name="AboveSwazilandRegions">Swaziland!$A$3</definedName>
    <definedName name="AboveSyriaRegions">Syria!$A$3</definedName>
    <definedName name="AboveTajikistanRegions">Tajikistan!$A$3</definedName>
    <definedName name="AboveTanzaniaRegions">Tanzania!$A$3</definedName>
    <definedName name="AboveThailandRegions">Thailand!$A$3</definedName>
    <definedName name="AboveTunisiaRegions">Tunisia!$A$3</definedName>
    <definedName name="AboveUAERegions">UAE!$A$3</definedName>
    <definedName name="AboveUgandaRegions">Uganda!$A$3</definedName>
    <definedName name="AboveUruguayRegions">Uruguay!$A$3</definedName>
    <definedName name="AboveVietnamRegions">Vietnam!$A$3</definedName>
    <definedName name="AboveZambiaRegions">Zambia!$A$3</definedName>
    <definedName name="BelowArgentinaRegions">Argentina!$A$30</definedName>
    <definedName name="BelowArmeniaRegions">Armenia!$A$17</definedName>
    <definedName name="BelowAzerbaijanRegions">Azerbaijan!$A$77</definedName>
    <definedName name="BelowBangladeshRegions">Bangladesh!$A$12</definedName>
    <definedName name="BelowBhutanRegions">Bhutan!$A$26</definedName>
    <definedName name="BelowBoliviaRegions">Bolivia!$A$15</definedName>
    <definedName name="BelowBrazilRegions">Brazil!$A$32</definedName>
    <definedName name="BelowCambodiaRegions">Cambodia!$A$30</definedName>
    <definedName name="BelowChileRegions">Chile!$A$19</definedName>
    <definedName name="BelowChinaRegions">China!$A$36</definedName>
    <definedName name="BelowColombiaRegions">Colombia!$A$39</definedName>
    <definedName name="BelowCongoRegions">'Congo DR'!$A$18</definedName>
    <definedName name="BelowCostaRicaRegions">'Costa Rica'!$A$13</definedName>
    <definedName name="BelowCubaRegions">Cuba!$A$21</definedName>
    <definedName name="BelowCyprusRegions">Cyprus!$A$12</definedName>
    <definedName name="BelowDominicanRepublicRegions">'Dominican Republic'!$A$37</definedName>
    <definedName name="BelowEcuadorRegions">Ecuador!$A$28</definedName>
    <definedName name="BelowEgyptRegions">Egypt!$A$34</definedName>
    <definedName name="BelowElSalvadorRegions">'El Salvador'!$A$20</definedName>
    <definedName name="BelowEthiopiaRegions">Ethiopia!$A$16</definedName>
    <definedName name="BelowFijiRegions">Fiji!$A$12</definedName>
    <definedName name="BelowGeorgiaRegions">Georgia!$A$18</definedName>
    <definedName name="BelowGhanaRegions">Ghana!$A$16</definedName>
    <definedName name="BelowGuatemalaRegions">Guatemala!$A$29</definedName>
    <definedName name="BelowGuyanaRegions">Guyana!$A$16</definedName>
    <definedName name="BelowHondurasRegions">Honduras!$A$24</definedName>
    <definedName name="BelowIndiaRegions">India!$A$36</definedName>
    <definedName name="BelowIndonesiaRegions">Indonesia!$A$40</definedName>
    <definedName name="BelowIranRegions">Iran!$A$36</definedName>
    <definedName name="BelowIsraelRegions">Israel!$A$12</definedName>
    <definedName name="BelowIvoryCoastRegions">'Ivory Coast'!$A$25</definedName>
    <definedName name="BelowJamaicaRegions">Jamaica!$A$20</definedName>
    <definedName name="BelowJordanRegions">Jordan!$A$18</definedName>
    <definedName name="BelowKenyaRegions">Kenya!$A$14</definedName>
    <definedName name="BelowKyrgyzstanRegions">Kyrgyzstan!$A$15</definedName>
    <definedName name="BelowLaoPDRRegions">'Lao PDR'!$A$23</definedName>
    <definedName name="BelowMacedoniaRegions">Macedonia!$A$14</definedName>
    <definedName name="BelowMadagascarRegions">Madagascar!$A$26</definedName>
    <definedName name="BelowMalaysiaRegions">Malaysia!$A$22</definedName>
    <definedName name="BelowMaliRegions">Mali!$A$15</definedName>
    <definedName name="BelowMauritiusRegions">Mauritius!$A$22</definedName>
    <definedName name="BelowMexicoRegions">Mexico!$A$37</definedName>
    <definedName name="BelowMoldovaRegions">Moldova!$B$40</definedName>
    <definedName name="BelowMongoliaRegions">Mongolia!$A$28</definedName>
    <definedName name="BelowMoroccoRegions">Morocco!$A$21</definedName>
    <definedName name="BelowMozambiqueRegions">Mozambique!$A$17</definedName>
    <definedName name="BelowNepalRegions">Nepal!$A$20</definedName>
    <definedName name="BelowNicaraguaRegions">Nicaragua!$A$23</definedName>
    <definedName name="BelowNigeriaRegions">Nigeria!$A$42</definedName>
    <definedName name="BelowPakistanRegions">Pakistan!$A$14</definedName>
    <definedName name="BelowPanamaRegions">Panama!$A$18</definedName>
    <definedName name="BelowPapuaNewGuineaRegions">'Papua New Guinea'!$A$26</definedName>
    <definedName name="BelowParaguayRegions">Paraguay!$A$24</definedName>
    <definedName name="BelowPeruRegions">Peru!$A$32</definedName>
    <definedName name="BelowPhilippinesRegions">Philippines!$A$22</definedName>
    <definedName name="BelowQatarRegions">Qatar!$A$16</definedName>
    <definedName name="BelowRwandaRegions">Rwanda!$A$11</definedName>
    <definedName name="BelowSenegalRegions">Senegal!$A$17</definedName>
    <definedName name="BelowSouthAfricaRegions">'South Africa'!$A$22</definedName>
    <definedName name="BelowSouthKoreaRegions">'South Korea'!$A$22</definedName>
    <definedName name="BelowSriLankaRegions">'Sri Lanka'!$A$15</definedName>
    <definedName name="BelowSwazilandRegions">Swaziland!$A$10</definedName>
    <definedName name="BelowSyriaRegions">Syria!$A$19</definedName>
    <definedName name="BelowTajikistanRegions">Tajikistan!$A$10</definedName>
    <definedName name="BelowTanzaniaRegions">Tanzania!$A$32</definedName>
    <definedName name="BelowThailandRegions">Thailand!$A$82</definedName>
    <definedName name="BelowTunisiaRegions">Tunisia!$A$30</definedName>
    <definedName name="BelowUAERegions">UAE!$A$13</definedName>
    <definedName name="BelowUgandaRegions">Uganda!$A$10</definedName>
    <definedName name="BelowUruguayRegions">Uruguay!$A$25</definedName>
    <definedName name="BelowVietnamRegions">Vietnam!$A$70</definedName>
    <definedName name="BelowZambiaRegions">Zambia!$A$15</definedName>
  </definedNames>
  <calcPr calcId="145621"/>
</workbook>
</file>

<file path=xl/calcChain.xml><?xml version="1.0" encoding="utf-8"?>
<calcChain xmlns="http://schemas.openxmlformats.org/spreadsheetml/2006/main">
  <c r="AC5" i="2" l="1"/>
  <c r="AE18" i="1"/>
  <c r="AE23" i="1"/>
  <c r="AE15" i="1"/>
  <c r="AE16" i="1"/>
  <c r="AE14" i="1"/>
  <c r="AE21" i="1"/>
  <c r="AE11" i="1"/>
  <c r="AE20" i="1"/>
  <c r="AE19" i="1"/>
  <c r="AE13" i="1"/>
  <c r="AE17" i="1"/>
  <c r="AE12" i="1"/>
  <c r="AE9" i="1"/>
  <c r="AE10" i="1"/>
  <c r="AE8" i="1"/>
  <c r="AE7" i="1"/>
  <c r="AE5" i="1"/>
  <c r="AE6" i="1"/>
  <c r="AE4" i="1"/>
  <c r="AE22" i="1"/>
  <c r="AE28" i="1"/>
  <c r="AE24" i="1"/>
  <c r="AE26" i="1"/>
  <c r="AE25" i="1"/>
  <c r="AE27" i="1"/>
  <c r="AE30" i="1"/>
  <c r="AE29" i="1"/>
  <c r="AE31" i="1"/>
  <c r="AE32" i="1"/>
  <c r="AE33" i="1"/>
  <c r="AG36" i="1"/>
  <c r="U15" i="72"/>
  <c r="U70" i="21"/>
  <c r="U25" i="77"/>
  <c r="U13" i="73"/>
  <c r="U10" i="66"/>
  <c r="AB30" i="71"/>
  <c r="AA30" i="71"/>
  <c r="Z30" i="71"/>
  <c r="Y30" i="71"/>
  <c r="X30" i="71"/>
  <c r="W30" i="71"/>
  <c r="V30" i="71"/>
  <c r="U30" i="71"/>
  <c r="T30" i="71"/>
  <c r="S30" i="71"/>
  <c r="R30" i="71"/>
  <c r="Q30" i="71"/>
  <c r="P30" i="71"/>
  <c r="O30" i="71"/>
  <c r="N30" i="71"/>
  <c r="M30" i="71"/>
  <c r="L30" i="71"/>
  <c r="K30" i="71"/>
  <c r="J30" i="71"/>
  <c r="I30" i="71"/>
  <c r="H30" i="71"/>
  <c r="G30" i="71"/>
  <c r="F30" i="71"/>
  <c r="E30" i="71"/>
  <c r="D30" i="71"/>
  <c r="C30" i="71"/>
  <c r="B30" i="71"/>
  <c r="U82" i="19"/>
  <c r="U32" i="70"/>
  <c r="U10" i="43"/>
  <c r="U10" i="67"/>
  <c r="U19" i="74"/>
  <c r="U15" i="60"/>
  <c r="U22" i="18"/>
  <c r="U17" i="81"/>
  <c r="U17" i="63"/>
  <c r="U11" i="65"/>
  <c r="U16" i="75"/>
  <c r="U22" i="10"/>
  <c r="U32" i="17"/>
  <c r="U24" i="59"/>
  <c r="U26" i="58"/>
  <c r="U18" i="28"/>
  <c r="U14" i="30"/>
  <c r="U42" i="64"/>
  <c r="U23" i="57"/>
  <c r="U20" i="46"/>
  <c r="U17" i="69"/>
  <c r="U21" i="31"/>
  <c r="U28" i="32"/>
  <c r="U40" i="33"/>
  <c r="U37" i="5"/>
  <c r="U22" i="42"/>
  <c r="U15" i="62"/>
  <c r="U22" i="7"/>
  <c r="U26" i="61"/>
  <c r="U14" i="56"/>
  <c r="U23" i="45"/>
  <c r="U15" i="41"/>
  <c r="U14" i="22"/>
  <c r="U18" i="55"/>
  <c r="U20" i="44"/>
  <c r="U25" i="40"/>
  <c r="U12" i="39"/>
  <c r="U40" i="9"/>
  <c r="U36" i="2"/>
  <c r="U24" i="15"/>
  <c r="U16" i="54"/>
  <c r="U29" i="23"/>
  <c r="U16" i="82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B18" i="53"/>
  <c r="U12" i="52"/>
  <c r="U16" i="68"/>
  <c r="U20" i="38"/>
  <c r="U34" i="29"/>
  <c r="U28" i="24"/>
  <c r="U37" i="37"/>
  <c r="U12" i="25"/>
  <c r="U21" i="35"/>
  <c r="U13" i="36"/>
  <c r="U18" i="51"/>
  <c r="U39" i="14"/>
  <c r="U36" i="1"/>
  <c r="U19" i="11"/>
  <c r="U16" i="78"/>
  <c r="U30" i="50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U15" i="26"/>
  <c r="U26" i="49"/>
  <c r="U12" i="27"/>
  <c r="U77" i="48"/>
  <c r="U17" i="34"/>
  <c r="U30" i="20"/>
  <c r="U18" i="80"/>
  <c r="U36" i="76"/>
  <c r="AE4" i="20"/>
  <c r="AE25" i="20"/>
  <c r="AE11" i="20"/>
  <c r="AE21" i="20"/>
  <c r="AE24" i="20"/>
  <c r="AE19" i="20"/>
  <c r="AE13" i="20"/>
  <c r="AE5" i="20"/>
  <c r="AE16" i="20"/>
  <c r="AE26" i="20"/>
  <c r="AE9" i="20"/>
  <c r="AE18" i="20"/>
  <c r="AE17" i="20"/>
  <c r="AE14" i="20"/>
  <c r="AE7" i="20"/>
  <c r="AE6" i="20"/>
  <c r="AE12" i="20"/>
  <c r="AE10" i="20"/>
  <c r="AE20" i="20"/>
  <c r="AE22" i="20"/>
  <c r="AE8" i="20"/>
  <c r="AE23" i="20"/>
  <c r="AE27" i="20"/>
  <c r="AE15" i="20"/>
  <c r="AG30" i="20"/>
  <c r="AF30" i="20"/>
  <c r="AC12" i="30"/>
  <c r="AE19" i="11" l="1"/>
  <c r="AB36" i="2"/>
  <c r="AA36" i="2"/>
  <c r="Z36" i="2"/>
  <c r="Y36" i="2"/>
  <c r="X36" i="2"/>
  <c r="W36" i="2"/>
  <c r="V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E32" i="4"/>
  <c r="B1" i="82"/>
  <c r="AC4" i="82"/>
  <c r="AC5" i="82"/>
  <c r="AC6" i="82"/>
  <c r="AC7" i="82"/>
  <c r="AC8" i="82"/>
  <c r="AC9" i="82"/>
  <c r="AC10" i="82"/>
  <c r="AC11" i="82"/>
  <c r="AC12" i="82"/>
  <c r="AC13" i="82"/>
  <c r="AC14" i="82"/>
  <c r="AC15" i="82"/>
  <c r="B16" i="82"/>
  <c r="C16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V16" i="82"/>
  <c r="W16" i="82"/>
  <c r="X16" i="82"/>
  <c r="Y16" i="82"/>
  <c r="Z16" i="82"/>
  <c r="AA16" i="82"/>
  <c r="AB16" i="82"/>
  <c r="B1" i="1"/>
  <c r="B1" i="81" s="1"/>
  <c r="AC4" i="81"/>
  <c r="AC5" i="81"/>
  <c r="AC6" i="81"/>
  <c r="AC7" i="81"/>
  <c r="AC8" i="81"/>
  <c r="AC9" i="81"/>
  <c r="AC10" i="81"/>
  <c r="AC15" i="81"/>
  <c r="AC16" i="81"/>
  <c r="B17" i="81"/>
  <c r="C17" i="81"/>
  <c r="D17" i="81"/>
  <c r="E17" i="81"/>
  <c r="F17" i="81"/>
  <c r="G17" i="81"/>
  <c r="H17" i="81"/>
  <c r="I17" i="81"/>
  <c r="J17" i="81"/>
  <c r="K17" i="81"/>
  <c r="L17" i="81"/>
  <c r="M17" i="81"/>
  <c r="N17" i="81"/>
  <c r="O17" i="81"/>
  <c r="P17" i="81"/>
  <c r="Q17" i="81"/>
  <c r="R17" i="81"/>
  <c r="S17" i="81"/>
  <c r="T17" i="81"/>
  <c r="V17" i="81"/>
  <c r="W17" i="81"/>
  <c r="X17" i="81"/>
  <c r="Y17" i="81"/>
  <c r="Z17" i="81"/>
  <c r="AA17" i="81"/>
  <c r="AB17" i="81"/>
  <c r="B1" i="80"/>
  <c r="AC4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B18" i="80"/>
  <c r="C18" i="80"/>
  <c r="D18" i="80"/>
  <c r="E18" i="80"/>
  <c r="F18" i="80"/>
  <c r="G18" i="80"/>
  <c r="H18" i="80"/>
  <c r="I18" i="80"/>
  <c r="J18" i="80"/>
  <c r="K18" i="80"/>
  <c r="L18" i="80"/>
  <c r="M18" i="80"/>
  <c r="N18" i="80"/>
  <c r="O18" i="80"/>
  <c r="P18" i="80"/>
  <c r="Q18" i="80"/>
  <c r="R18" i="80"/>
  <c r="S18" i="80"/>
  <c r="T18" i="80"/>
  <c r="V18" i="80"/>
  <c r="W18" i="80"/>
  <c r="X18" i="80"/>
  <c r="Y18" i="80"/>
  <c r="Z18" i="80"/>
  <c r="AA18" i="80"/>
  <c r="AB18" i="80"/>
  <c r="AC4" i="78"/>
  <c r="AC5" i="78"/>
  <c r="AC6" i="78"/>
  <c r="AC7" i="78"/>
  <c r="AC8" i="78"/>
  <c r="AC9" i="78"/>
  <c r="AC10" i="78"/>
  <c r="AC11" i="78"/>
  <c r="AC12" i="78"/>
  <c r="AC13" i="78"/>
  <c r="AC14" i="78"/>
  <c r="AC15" i="78"/>
  <c r="B16" i="78"/>
  <c r="C16" i="78"/>
  <c r="D16" i="78"/>
  <c r="E16" i="78"/>
  <c r="F16" i="78"/>
  <c r="G16" i="78"/>
  <c r="H16" i="78"/>
  <c r="I16" i="78"/>
  <c r="J16" i="78"/>
  <c r="K16" i="78"/>
  <c r="L16" i="78"/>
  <c r="M16" i="78"/>
  <c r="N16" i="78"/>
  <c r="O16" i="78"/>
  <c r="P16" i="78"/>
  <c r="Q16" i="78"/>
  <c r="R16" i="78"/>
  <c r="S16" i="78"/>
  <c r="T16" i="78"/>
  <c r="V16" i="78"/>
  <c r="W16" i="78"/>
  <c r="X16" i="78"/>
  <c r="Y16" i="78"/>
  <c r="Z16" i="78"/>
  <c r="AA16" i="78"/>
  <c r="AB16" i="78"/>
  <c r="AE16" i="78"/>
  <c r="AB25" i="77"/>
  <c r="AA25" i="77"/>
  <c r="Z25" i="77"/>
  <c r="Y25" i="77"/>
  <c r="X25" i="77"/>
  <c r="W25" i="77"/>
  <c r="V25" i="77"/>
  <c r="T25" i="77"/>
  <c r="S25" i="77"/>
  <c r="R25" i="77"/>
  <c r="Q25" i="77"/>
  <c r="P25" i="77"/>
  <c r="O25" i="77"/>
  <c r="N25" i="77"/>
  <c r="M25" i="77"/>
  <c r="L25" i="77"/>
  <c r="K25" i="77"/>
  <c r="J25" i="77"/>
  <c r="I25" i="77"/>
  <c r="H25" i="77"/>
  <c r="G25" i="77"/>
  <c r="F25" i="77"/>
  <c r="E25" i="77"/>
  <c r="D25" i="77"/>
  <c r="C25" i="77"/>
  <c r="B25" i="77"/>
  <c r="AE25" i="77"/>
  <c r="AC4" i="77"/>
  <c r="AC5" i="77"/>
  <c r="AC6" i="77"/>
  <c r="AC7" i="77"/>
  <c r="AC8" i="77"/>
  <c r="AC9" i="77"/>
  <c r="AC10" i="77"/>
  <c r="AC11" i="77"/>
  <c r="AC12" i="77"/>
  <c r="AC13" i="77"/>
  <c r="AC14" i="77"/>
  <c r="AC15" i="77"/>
  <c r="AC16" i="77"/>
  <c r="AC17" i="77"/>
  <c r="AC18" i="77"/>
  <c r="AC19" i="77"/>
  <c r="AC20" i="77"/>
  <c r="AC21" i="77"/>
  <c r="AC22" i="77"/>
  <c r="AC23" i="77"/>
  <c r="AC24" i="77"/>
  <c r="AC4" i="76"/>
  <c r="AC5" i="76"/>
  <c r="AC6" i="76"/>
  <c r="AC7" i="76"/>
  <c r="AC8" i="76"/>
  <c r="AC9" i="76"/>
  <c r="AC10" i="76"/>
  <c r="AC11" i="76"/>
  <c r="AC12" i="76"/>
  <c r="AC13" i="76"/>
  <c r="AC14" i="76"/>
  <c r="AC15" i="76"/>
  <c r="AC16" i="76"/>
  <c r="AC17" i="76"/>
  <c r="AC18" i="76"/>
  <c r="AC19" i="76"/>
  <c r="AC20" i="76"/>
  <c r="AC21" i="76"/>
  <c r="AC22" i="76"/>
  <c r="AC23" i="76"/>
  <c r="AC24" i="76"/>
  <c r="AC25" i="76"/>
  <c r="AC26" i="76"/>
  <c r="AC27" i="76"/>
  <c r="AC28" i="76"/>
  <c r="AC29" i="76"/>
  <c r="AC30" i="76"/>
  <c r="AC31" i="76"/>
  <c r="AC32" i="76"/>
  <c r="AC33" i="76"/>
  <c r="AC34" i="76"/>
  <c r="AC35" i="76"/>
  <c r="B36" i="76"/>
  <c r="C36" i="76"/>
  <c r="D36" i="76"/>
  <c r="E36" i="76"/>
  <c r="F36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S36" i="76"/>
  <c r="T36" i="76"/>
  <c r="V36" i="76"/>
  <c r="W36" i="76"/>
  <c r="X36" i="76"/>
  <c r="Y36" i="76"/>
  <c r="Z36" i="76"/>
  <c r="AA36" i="76"/>
  <c r="AB36" i="76"/>
  <c r="AC4" i="75"/>
  <c r="AC5" i="75"/>
  <c r="AC6" i="75"/>
  <c r="AC7" i="75"/>
  <c r="AC8" i="75"/>
  <c r="AC9" i="75"/>
  <c r="AC10" i="75"/>
  <c r="AC11" i="75"/>
  <c r="AC12" i="75"/>
  <c r="AC13" i="75"/>
  <c r="AC14" i="75"/>
  <c r="AC15" i="75"/>
  <c r="B16" i="75"/>
  <c r="C16" i="75"/>
  <c r="D16" i="75"/>
  <c r="E16" i="75"/>
  <c r="F16" i="75"/>
  <c r="G16" i="75"/>
  <c r="H16" i="75"/>
  <c r="I16" i="75"/>
  <c r="J16" i="75"/>
  <c r="K16" i="75"/>
  <c r="L16" i="75"/>
  <c r="M16" i="75"/>
  <c r="N16" i="75"/>
  <c r="O16" i="75"/>
  <c r="P16" i="75"/>
  <c r="Q16" i="75"/>
  <c r="R16" i="75"/>
  <c r="S16" i="75"/>
  <c r="T16" i="75"/>
  <c r="V16" i="75"/>
  <c r="W16" i="75"/>
  <c r="X16" i="75"/>
  <c r="Y16" i="75"/>
  <c r="Z16" i="75"/>
  <c r="AA16" i="75"/>
  <c r="AB16" i="75"/>
  <c r="AC4" i="74"/>
  <c r="AC5" i="74"/>
  <c r="AC6" i="74"/>
  <c r="AC7" i="74"/>
  <c r="AC8" i="74"/>
  <c r="AC9" i="74"/>
  <c r="AC10" i="74"/>
  <c r="AC11" i="74"/>
  <c r="AC12" i="74"/>
  <c r="AC13" i="74"/>
  <c r="AC14" i="74"/>
  <c r="AC15" i="74"/>
  <c r="AC16" i="74"/>
  <c r="AC17" i="74"/>
  <c r="AC18" i="74"/>
  <c r="B19" i="74"/>
  <c r="C19" i="74"/>
  <c r="D19" i="74"/>
  <c r="E19" i="74"/>
  <c r="F19" i="74"/>
  <c r="G19" i="74"/>
  <c r="H19" i="74"/>
  <c r="I19" i="74"/>
  <c r="J19" i="74"/>
  <c r="K19" i="74"/>
  <c r="L19" i="74"/>
  <c r="M19" i="74"/>
  <c r="N19" i="74"/>
  <c r="O19" i="74"/>
  <c r="P19" i="74"/>
  <c r="Q19" i="74"/>
  <c r="R19" i="74"/>
  <c r="S19" i="74"/>
  <c r="T19" i="74"/>
  <c r="V19" i="74"/>
  <c r="W19" i="74"/>
  <c r="X19" i="74"/>
  <c r="Y19" i="74"/>
  <c r="Z19" i="74"/>
  <c r="AA19" i="74"/>
  <c r="AB19" i="74"/>
  <c r="AC4" i="73"/>
  <c r="AC5" i="73"/>
  <c r="AC6" i="73"/>
  <c r="AC7" i="73"/>
  <c r="AC8" i="73"/>
  <c r="AC9" i="73"/>
  <c r="AC10" i="73"/>
  <c r="AC11" i="73"/>
  <c r="AC12" i="73"/>
  <c r="B13" i="73"/>
  <c r="C13" i="73"/>
  <c r="D13" i="73"/>
  <c r="E13" i="73"/>
  <c r="F13" i="73"/>
  <c r="G13" i="73"/>
  <c r="H13" i="73"/>
  <c r="I13" i="73"/>
  <c r="J13" i="73"/>
  <c r="K13" i="73"/>
  <c r="L13" i="73"/>
  <c r="M13" i="73"/>
  <c r="N13" i="73"/>
  <c r="O13" i="73"/>
  <c r="P13" i="73"/>
  <c r="Q13" i="73"/>
  <c r="R13" i="73"/>
  <c r="S13" i="73"/>
  <c r="T13" i="73"/>
  <c r="V13" i="73"/>
  <c r="W13" i="73"/>
  <c r="X13" i="73"/>
  <c r="Y13" i="73"/>
  <c r="Z13" i="73"/>
  <c r="AA13" i="73"/>
  <c r="AB13" i="73"/>
  <c r="AC4" i="72"/>
  <c r="AC5" i="72"/>
  <c r="AC6" i="72"/>
  <c r="AC7" i="72"/>
  <c r="AC8" i="72"/>
  <c r="AC9" i="72"/>
  <c r="AC10" i="72"/>
  <c r="AC11" i="72"/>
  <c r="AC12" i="72"/>
  <c r="AC13" i="72"/>
  <c r="AC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N15" i="72"/>
  <c r="O15" i="72"/>
  <c r="P15" i="72"/>
  <c r="Q15" i="72"/>
  <c r="R15" i="72"/>
  <c r="S15" i="72"/>
  <c r="T15" i="72"/>
  <c r="V15" i="72"/>
  <c r="W15" i="72"/>
  <c r="X15" i="72"/>
  <c r="Y15" i="72"/>
  <c r="Z15" i="72"/>
  <c r="AA15" i="72"/>
  <c r="AB15" i="72"/>
  <c r="AC29" i="70"/>
  <c r="AC28" i="70"/>
  <c r="AC27" i="70"/>
  <c r="AC26" i="70"/>
  <c r="AC25" i="70"/>
  <c r="AC24" i="70"/>
  <c r="AC23" i="70"/>
  <c r="AC22" i="70"/>
  <c r="AC21" i="70"/>
  <c r="AC20" i="70"/>
  <c r="AC19" i="70"/>
  <c r="AC18" i="70"/>
  <c r="AC27" i="71"/>
  <c r="AC26" i="71"/>
  <c r="AC25" i="71"/>
  <c r="AC24" i="71"/>
  <c r="AC23" i="71"/>
  <c r="AC22" i="71"/>
  <c r="AC21" i="71"/>
  <c r="AC20" i="71"/>
  <c r="AC19" i="71"/>
  <c r="AC18" i="71"/>
  <c r="AC4" i="71"/>
  <c r="AC5" i="71"/>
  <c r="AC6" i="71"/>
  <c r="AC7" i="71"/>
  <c r="AC8" i="71"/>
  <c r="AC9" i="71"/>
  <c r="AC10" i="71"/>
  <c r="AC11" i="71"/>
  <c r="AC12" i="71"/>
  <c r="AC13" i="71"/>
  <c r="AC14" i="71"/>
  <c r="AC15" i="71"/>
  <c r="AC16" i="71"/>
  <c r="AC17" i="71"/>
  <c r="AC28" i="71"/>
  <c r="AC29" i="71"/>
  <c r="AC4" i="70"/>
  <c r="AC5" i="70"/>
  <c r="AC6" i="70"/>
  <c r="AC7" i="70"/>
  <c r="AC8" i="70"/>
  <c r="AC9" i="70"/>
  <c r="AC10" i="70"/>
  <c r="AC11" i="70"/>
  <c r="AC12" i="70"/>
  <c r="AC13" i="70"/>
  <c r="AC14" i="70"/>
  <c r="AC15" i="70"/>
  <c r="AC16" i="70"/>
  <c r="AC17" i="70"/>
  <c r="AC30" i="70"/>
  <c r="AC31" i="70"/>
  <c r="B32" i="70"/>
  <c r="C32" i="70"/>
  <c r="D32" i="70"/>
  <c r="E32" i="70"/>
  <c r="F32" i="70"/>
  <c r="G32" i="70"/>
  <c r="H32" i="70"/>
  <c r="I32" i="70"/>
  <c r="J32" i="70"/>
  <c r="K32" i="70"/>
  <c r="L32" i="70"/>
  <c r="M32" i="70"/>
  <c r="N32" i="70"/>
  <c r="O32" i="70"/>
  <c r="P32" i="70"/>
  <c r="Q32" i="70"/>
  <c r="R32" i="70"/>
  <c r="S32" i="70"/>
  <c r="T32" i="70"/>
  <c r="V32" i="70"/>
  <c r="W32" i="70"/>
  <c r="X32" i="70"/>
  <c r="Y32" i="70"/>
  <c r="Z32" i="70"/>
  <c r="AA32" i="70"/>
  <c r="AB32" i="70"/>
  <c r="AC4" i="69"/>
  <c r="AC5" i="69"/>
  <c r="AC6" i="69"/>
  <c r="AC7" i="69"/>
  <c r="AC8" i="69"/>
  <c r="AC9" i="69"/>
  <c r="AC10" i="69"/>
  <c r="AC11" i="69"/>
  <c r="AC12" i="69"/>
  <c r="AC13" i="69"/>
  <c r="AC14" i="69"/>
  <c r="AC15" i="69"/>
  <c r="AC16" i="69"/>
  <c r="B17" i="69"/>
  <c r="C17" i="69"/>
  <c r="D17" i="69"/>
  <c r="E17" i="69"/>
  <c r="F17" i="69"/>
  <c r="G17" i="69"/>
  <c r="H17" i="69"/>
  <c r="I17" i="69"/>
  <c r="J17" i="69"/>
  <c r="K17" i="69"/>
  <c r="L17" i="69"/>
  <c r="M17" i="69"/>
  <c r="N17" i="69"/>
  <c r="O17" i="69"/>
  <c r="P17" i="69"/>
  <c r="Q17" i="69"/>
  <c r="R17" i="69"/>
  <c r="S17" i="69"/>
  <c r="T17" i="69"/>
  <c r="V17" i="69"/>
  <c r="W17" i="69"/>
  <c r="X17" i="69"/>
  <c r="Y17" i="69"/>
  <c r="Z17" i="69"/>
  <c r="AA17" i="69"/>
  <c r="AB17" i="69"/>
  <c r="AC4" i="68"/>
  <c r="AC5" i="68"/>
  <c r="AC6" i="68"/>
  <c r="AC7" i="68"/>
  <c r="AC8" i="68"/>
  <c r="AC9" i="68"/>
  <c r="AC10" i="68"/>
  <c r="AC11" i="68"/>
  <c r="AC12" i="68"/>
  <c r="AC13" i="68"/>
  <c r="AC14" i="68"/>
  <c r="AC15" i="68"/>
  <c r="B16" i="68"/>
  <c r="C16" i="68"/>
  <c r="D16" i="68"/>
  <c r="E16" i="68"/>
  <c r="F16" i="68"/>
  <c r="G16" i="68"/>
  <c r="H16" i="68"/>
  <c r="I16" i="68"/>
  <c r="J16" i="68"/>
  <c r="K16" i="68"/>
  <c r="L16" i="68"/>
  <c r="M16" i="68"/>
  <c r="N16" i="68"/>
  <c r="O16" i="68"/>
  <c r="P16" i="68"/>
  <c r="Q16" i="68"/>
  <c r="R16" i="68"/>
  <c r="S16" i="68"/>
  <c r="T16" i="68"/>
  <c r="V16" i="68"/>
  <c r="W16" i="68"/>
  <c r="X16" i="68"/>
  <c r="Y16" i="68"/>
  <c r="Z16" i="68"/>
  <c r="AA16" i="68"/>
  <c r="AB16" i="68"/>
  <c r="AC4" i="67"/>
  <c r="AC5" i="67"/>
  <c r="AC6" i="67"/>
  <c r="AC7" i="67"/>
  <c r="AC8" i="67"/>
  <c r="AC9" i="67"/>
  <c r="B10" i="67"/>
  <c r="C10" i="67"/>
  <c r="D10" i="67"/>
  <c r="E10" i="67"/>
  <c r="F10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V10" i="67"/>
  <c r="W10" i="67"/>
  <c r="X10" i="67"/>
  <c r="Y10" i="67"/>
  <c r="Z10" i="67"/>
  <c r="AA10" i="67"/>
  <c r="AB10" i="67"/>
  <c r="AC4" i="66"/>
  <c r="AC5" i="66"/>
  <c r="AC6" i="66"/>
  <c r="AC7" i="66"/>
  <c r="AC8" i="66"/>
  <c r="AC9" i="66"/>
  <c r="B10" i="66"/>
  <c r="C10" i="66"/>
  <c r="D10" i="66"/>
  <c r="E10" i="66"/>
  <c r="F10" i="66"/>
  <c r="G10" i="66"/>
  <c r="H10" i="66"/>
  <c r="I10" i="66"/>
  <c r="J10" i="66"/>
  <c r="K10" i="66"/>
  <c r="L10" i="66"/>
  <c r="M10" i="66"/>
  <c r="N10" i="66"/>
  <c r="O10" i="66"/>
  <c r="P10" i="66"/>
  <c r="Q10" i="66"/>
  <c r="R10" i="66"/>
  <c r="S10" i="66"/>
  <c r="T10" i="66"/>
  <c r="V10" i="66"/>
  <c r="W10" i="66"/>
  <c r="X10" i="66"/>
  <c r="Y10" i="66"/>
  <c r="Z10" i="66"/>
  <c r="AA10" i="66"/>
  <c r="AB10" i="66"/>
  <c r="AC4" i="65"/>
  <c r="AC5" i="65"/>
  <c r="AC6" i="65"/>
  <c r="AC7" i="65"/>
  <c r="AC8" i="65"/>
  <c r="AC9" i="65"/>
  <c r="AC10" i="65"/>
  <c r="B11" i="65"/>
  <c r="C11" i="65"/>
  <c r="D11" i="65"/>
  <c r="E11" i="65"/>
  <c r="F11" i="65"/>
  <c r="G11" i="65"/>
  <c r="H11" i="65"/>
  <c r="I11" i="65"/>
  <c r="J11" i="65"/>
  <c r="K11" i="65"/>
  <c r="L11" i="65"/>
  <c r="M11" i="65"/>
  <c r="N11" i="65"/>
  <c r="O11" i="65"/>
  <c r="P11" i="65"/>
  <c r="Q11" i="65"/>
  <c r="R11" i="65"/>
  <c r="S11" i="65"/>
  <c r="T11" i="65"/>
  <c r="V11" i="65"/>
  <c r="W11" i="65"/>
  <c r="X11" i="65"/>
  <c r="Y11" i="65"/>
  <c r="Z11" i="65"/>
  <c r="AA11" i="65"/>
  <c r="AB11" i="65"/>
  <c r="AC10" i="31"/>
  <c r="AC37" i="64"/>
  <c r="AC36" i="64"/>
  <c r="AC35" i="64"/>
  <c r="AC34" i="64"/>
  <c r="AC33" i="64"/>
  <c r="AC32" i="64"/>
  <c r="AC31" i="64"/>
  <c r="AC30" i="64"/>
  <c r="AC29" i="64"/>
  <c r="AC28" i="64"/>
  <c r="AC27" i="64"/>
  <c r="AC26" i="64"/>
  <c r="AC25" i="64"/>
  <c r="AC24" i="64"/>
  <c r="AC23" i="64"/>
  <c r="AC22" i="64"/>
  <c r="AC21" i="64"/>
  <c r="AC20" i="64"/>
  <c r="AC19" i="64"/>
  <c r="AC18" i="64"/>
  <c r="AC17" i="64"/>
  <c r="AC16" i="64"/>
  <c r="AC15" i="64"/>
  <c r="AC14" i="64"/>
  <c r="AC13" i="64"/>
  <c r="AC12" i="64"/>
  <c r="AC11" i="64"/>
  <c r="AC10" i="64"/>
  <c r="AC9" i="64"/>
  <c r="AC13" i="63"/>
  <c r="AC12" i="63"/>
  <c r="AC4" i="64"/>
  <c r="AC5" i="64"/>
  <c r="AC6" i="64"/>
  <c r="AC7" i="64"/>
  <c r="AC8" i="64"/>
  <c r="AC38" i="64"/>
  <c r="AC39" i="64"/>
  <c r="AC40" i="64"/>
  <c r="AC41" i="64"/>
  <c r="B42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V42" i="64"/>
  <c r="W42" i="64"/>
  <c r="X42" i="64"/>
  <c r="Y42" i="64"/>
  <c r="Z42" i="64"/>
  <c r="AA42" i="64"/>
  <c r="AB42" i="64"/>
  <c r="AC4" i="63"/>
  <c r="AC5" i="63"/>
  <c r="AC6" i="63"/>
  <c r="AC7" i="63"/>
  <c r="AC8" i="63"/>
  <c r="AC9" i="63"/>
  <c r="AC10" i="63"/>
  <c r="AC11" i="63"/>
  <c r="AC14" i="63"/>
  <c r="AC15" i="63"/>
  <c r="AC16" i="63"/>
  <c r="B17" i="63"/>
  <c r="C17" i="63"/>
  <c r="D17" i="63"/>
  <c r="E17" i="63"/>
  <c r="F17" i="63"/>
  <c r="G17" i="63"/>
  <c r="H17" i="63"/>
  <c r="I17" i="63"/>
  <c r="J17" i="63"/>
  <c r="K17" i="63"/>
  <c r="L17" i="63"/>
  <c r="M17" i="63"/>
  <c r="N17" i="63"/>
  <c r="O17" i="63"/>
  <c r="P17" i="63"/>
  <c r="Q17" i="63"/>
  <c r="R17" i="63"/>
  <c r="S17" i="63"/>
  <c r="T17" i="63"/>
  <c r="V17" i="63"/>
  <c r="W17" i="63"/>
  <c r="X17" i="63"/>
  <c r="Y17" i="63"/>
  <c r="Z17" i="63"/>
  <c r="AA17" i="63"/>
  <c r="AB17" i="63"/>
  <c r="AC4" i="62"/>
  <c r="AC5" i="62"/>
  <c r="AC6" i="62"/>
  <c r="AC7" i="62"/>
  <c r="AC8" i="62"/>
  <c r="AC9" i="62"/>
  <c r="AC10" i="62"/>
  <c r="AC11" i="62"/>
  <c r="AC12" i="62"/>
  <c r="AC13" i="62"/>
  <c r="AC14" i="62"/>
  <c r="B15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Q15" i="62"/>
  <c r="R15" i="62"/>
  <c r="S15" i="62"/>
  <c r="T15" i="62"/>
  <c r="V15" i="62"/>
  <c r="W15" i="62"/>
  <c r="X15" i="62"/>
  <c r="Y15" i="62"/>
  <c r="Z15" i="62"/>
  <c r="AA15" i="62"/>
  <c r="AB15" i="62"/>
  <c r="AE12" i="27"/>
  <c r="B1" i="25"/>
  <c r="B1" i="36"/>
  <c r="B1" i="51"/>
  <c r="B1" i="14"/>
  <c r="B1" i="11"/>
  <c r="B1" i="50"/>
  <c r="B1" i="4"/>
  <c r="B1" i="26"/>
  <c r="B1" i="49"/>
  <c r="B1" i="27"/>
  <c r="B1" i="48"/>
  <c r="B1" i="34"/>
  <c r="B1" i="20"/>
  <c r="AC4" i="1"/>
  <c r="AD4" i="1" s="1"/>
  <c r="AC6" i="1"/>
  <c r="AD6" i="1" s="1"/>
  <c r="AC5" i="1"/>
  <c r="AD5" i="1" s="1"/>
  <c r="AC7" i="1"/>
  <c r="AD7" i="1" s="1"/>
  <c r="AC8" i="1"/>
  <c r="AD8" i="1" s="1"/>
  <c r="AC10" i="1"/>
  <c r="AD10" i="1" s="1"/>
  <c r="AC9" i="1"/>
  <c r="AD9" i="1" s="1"/>
  <c r="AC12" i="1"/>
  <c r="AD12" i="1" s="1"/>
  <c r="AC17" i="1"/>
  <c r="AD17" i="1" s="1"/>
  <c r="AC13" i="1"/>
  <c r="AD13" i="1" s="1"/>
  <c r="AC19" i="1"/>
  <c r="AD19" i="1" s="1"/>
  <c r="AC20" i="1"/>
  <c r="AD20" i="1" s="1"/>
  <c r="AC11" i="1"/>
  <c r="AD11" i="1" s="1"/>
  <c r="AC21" i="1"/>
  <c r="AD21" i="1" s="1"/>
  <c r="AC14" i="1"/>
  <c r="AD14" i="1" s="1"/>
  <c r="AC16" i="1"/>
  <c r="AD16" i="1" s="1"/>
  <c r="AC15" i="1"/>
  <c r="AD15" i="1" s="1"/>
  <c r="AC23" i="1"/>
  <c r="AD23" i="1" s="1"/>
  <c r="AC18" i="1"/>
  <c r="AD18" i="1" s="1"/>
  <c r="AC22" i="1"/>
  <c r="AD22" i="1" s="1"/>
  <c r="AC28" i="1"/>
  <c r="AD28" i="1" s="1"/>
  <c r="AC24" i="1"/>
  <c r="AD24" i="1" s="1"/>
  <c r="AC26" i="1"/>
  <c r="AD26" i="1" s="1"/>
  <c r="AC25" i="1"/>
  <c r="AD25" i="1" s="1"/>
  <c r="AC27" i="1"/>
  <c r="AD27" i="1" s="1"/>
  <c r="AC30" i="1"/>
  <c r="AD30" i="1" s="1"/>
  <c r="AC29" i="1"/>
  <c r="AD29" i="1" s="1"/>
  <c r="AC31" i="1"/>
  <c r="AD31" i="1" s="1"/>
  <c r="AC32" i="1"/>
  <c r="AD32" i="1" s="1"/>
  <c r="AC33" i="1"/>
  <c r="AD33" i="1" s="1"/>
  <c r="AC34" i="1"/>
  <c r="AC35" i="1"/>
  <c r="AB36" i="1"/>
  <c r="AA36" i="1"/>
  <c r="Z36" i="1"/>
  <c r="Y36" i="1"/>
  <c r="X36" i="1"/>
  <c r="W36" i="1"/>
  <c r="V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C4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E36" i="2"/>
  <c r="AF36" i="1"/>
  <c r="AC4" i="61"/>
  <c r="AC5" i="61"/>
  <c r="AC6" i="61"/>
  <c r="AC7" i="61"/>
  <c r="AC8" i="61"/>
  <c r="AC9" i="61"/>
  <c r="AC10" i="61"/>
  <c r="AC11" i="61"/>
  <c r="AC12" i="61"/>
  <c r="AC13" i="61"/>
  <c r="AC14" i="61"/>
  <c r="AC15" i="61"/>
  <c r="AC16" i="61"/>
  <c r="AC17" i="61"/>
  <c r="AC18" i="61"/>
  <c r="AC19" i="61"/>
  <c r="AC20" i="61"/>
  <c r="AC21" i="61"/>
  <c r="AC22" i="61"/>
  <c r="AC23" i="61"/>
  <c r="AC24" i="61"/>
  <c r="AC25" i="61"/>
  <c r="B26" i="61"/>
  <c r="C26" i="61"/>
  <c r="D26" i="61"/>
  <c r="E26" i="61"/>
  <c r="F26" i="61"/>
  <c r="G26" i="61"/>
  <c r="H26" i="61"/>
  <c r="I26" i="61"/>
  <c r="J26" i="61"/>
  <c r="K26" i="61"/>
  <c r="L26" i="61"/>
  <c r="M26" i="61"/>
  <c r="N26" i="61"/>
  <c r="O26" i="61"/>
  <c r="P26" i="61"/>
  <c r="Q26" i="61"/>
  <c r="R26" i="61"/>
  <c r="S26" i="61"/>
  <c r="T26" i="61"/>
  <c r="V26" i="61"/>
  <c r="W26" i="61"/>
  <c r="X26" i="61"/>
  <c r="Y26" i="61"/>
  <c r="Z26" i="61"/>
  <c r="AA26" i="61"/>
  <c r="AB26" i="61"/>
  <c r="AC11" i="23"/>
  <c r="AC27" i="50"/>
  <c r="AC26" i="50"/>
  <c r="AC25" i="50"/>
  <c r="AC24" i="50"/>
  <c r="AC23" i="50"/>
  <c r="AC22" i="50"/>
  <c r="AC4" i="60"/>
  <c r="AC5" i="60"/>
  <c r="AC6" i="60"/>
  <c r="AC7" i="60"/>
  <c r="AC8" i="60"/>
  <c r="AC9" i="60"/>
  <c r="AC10" i="60"/>
  <c r="AC11" i="60"/>
  <c r="AC12" i="60"/>
  <c r="AC13" i="60"/>
  <c r="AC14" i="60"/>
  <c r="B15" i="60"/>
  <c r="C15" i="60"/>
  <c r="D15" i="60"/>
  <c r="E15" i="60"/>
  <c r="F15" i="60"/>
  <c r="G15" i="60"/>
  <c r="H15" i="60"/>
  <c r="I15" i="60"/>
  <c r="J15" i="60"/>
  <c r="K15" i="60"/>
  <c r="L15" i="60"/>
  <c r="M15" i="60"/>
  <c r="N15" i="60"/>
  <c r="O15" i="60"/>
  <c r="P15" i="60"/>
  <c r="Q15" i="60"/>
  <c r="R15" i="60"/>
  <c r="S15" i="60"/>
  <c r="T15" i="60"/>
  <c r="V15" i="60"/>
  <c r="W15" i="60"/>
  <c r="X15" i="60"/>
  <c r="Y15" i="60"/>
  <c r="Z15" i="60"/>
  <c r="AA15" i="60"/>
  <c r="AB15" i="60"/>
  <c r="AC4" i="59"/>
  <c r="AC5" i="59"/>
  <c r="AC6" i="59"/>
  <c r="AC7" i="59"/>
  <c r="AC8" i="59"/>
  <c r="AC9" i="59"/>
  <c r="AC10" i="59"/>
  <c r="AC11" i="59"/>
  <c r="AC12" i="59"/>
  <c r="AC13" i="59"/>
  <c r="AC14" i="59"/>
  <c r="AC15" i="59"/>
  <c r="AC16" i="59"/>
  <c r="AC17" i="59"/>
  <c r="AC18" i="59"/>
  <c r="AC19" i="59"/>
  <c r="AC20" i="59"/>
  <c r="AC21" i="59"/>
  <c r="AC22" i="59"/>
  <c r="AC23" i="59"/>
  <c r="B24" i="59"/>
  <c r="C24" i="59"/>
  <c r="D24" i="59"/>
  <c r="E24" i="59"/>
  <c r="F24" i="59"/>
  <c r="G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V24" i="59"/>
  <c r="W24" i="59"/>
  <c r="X24" i="59"/>
  <c r="Y24" i="59"/>
  <c r="Z24" i="59"/>
  <c r="AA24" i="59"/>
  <c r="AB24" i="59"/>
  <c r="AC4" i="58"/>
  <c r="AC5" i="58"/>
  <c r="AC6" i="58"/>
  <c r="AC7" i="58"/>
  <c r="AC8" i="58"/>
  <c r="AC9" i="58"/>
  <c r="AC10" i="58"/>
  <c r="AC11" i="58"/>
  <c r="AC12" i="58"/>
  <c r="AC13" i="58"/>
  <c r="AC14" i="58"/>
  <c r="AC15" i="58"/>
  <c r="AC16" i="58"/>
  <c r="AC17" i="58"/>
  <c r="AC18" i="58"/>
  <c r="AC19" i="58"/>
  <c r="AC20" i="58"/>
  <c r="AC21" i="58"/>
  <c r="AC22" i="58"/>
  <c r="AC23" i="58"/>
  <c r="AC24" i="58"/>
  <c r="AC25" i="58"/>
  <c r="B26" i="58"/>
  <c r="C26" i="58"/>
  <c r="D26" i="58"/>
  <c r="E26" i="58"/>
  <c r="F26" i="58"/>
  <c r="G26" i="58"/>
  <c r="H26" i="58"/>
  <c r="I26" i="58"/>
  <c r="J26" i="58"/>
  <c r="K26" i="58"/>
  <c r="L26" i="58"/>
  <c r="M26" i="58"/>
  <c r="N26" i="58"/>
  <c r="O26" i="58"/>
  <c r="P26" i="58"/>
  <c r="Q26" i="58"/>
  <c r="R26" i="58"/>
  <c r="S26" i="58"/>
  <c r="T26" i="58"/>
  <c r="V26" i="58"/>
  <c r="W26" i="58"/>
  <c r="X26" i="58"/>
  <c r="Y26" i="58"/>
  <c r="Z26" i="58"/>
  <c r="AA26" i="58"/>
  <c r="AB26" i="58"/>
  <c r="AC23" i="32"/>
  <c r="AC4" i="57"/>
  <c r="AC5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1" i="57"/>
  <c r="AC22" i="57"/>
  <c r="B23" i="57"/>
  <c r="C23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V23" i="57"/>
  <c r="W23" i="57"/>
  <c r="X23" i="57"/>
  <c r="Y23" i="57"/>
  <c r="Z23" i="57"/>
  <c r="AA23" i="57"/>
  <c r="AB23" i="57"/>
  <c r="AC4" i="56"/>
  <c r="AC5" i="56"/>
  <c r="AC6" i="56"/>
  <c r="AC7" i="56"/>
  <c r="AC8" i="56"/>
  <c r="AC9" i="56"/>
  <c r="AC10" i="56"/>
  <c r="AC11" i="56"/>
  <c r="AC12" i="56"/>
  <c r="AC13" i="56"/>
  <c r="B14" i="56"/>
  <c r="C14" i="56"/>
  <c r="D14" i="56"/>
  <c r="E14" i="56"/>
  <c r="F14" i="56"/>
  <c r="G14" i="56"/>
  <c r="H14" i="56"/>
  <c r="I14" i="56"/>
  <c r="J14" i="56"/>
  <c r="K14" i="56"/>
  <c r="L14" i="56"/>
  <c r="M14" i="56"/>
  <c r="N14" i="56"/>
  <c r="O14" i="56"/>
  <c r="P14" i="56"/>
  <c r="Q14" i="56"/>
  <c r="R14" i="56"/>
  <c r="S14" i="56"/>
  <c r="T14" i="56"/>
  <c r="V14" i="56"/>
  <c r="W14" i="56"/>
  <c r="X14" i="56"/>
  <c r="Y14" i="56"/>
  <c r="Z14" i="56"/>
  <c r="AA14" i="56"/>
  <c r="AB14" i="56"/>
  <c r="AC4" i="55"/>
  <c r="AC5" i="55"/>
  <c r="AC6" i="55"/>
  <c r="AC7" i="55"/>
  <c r="AC8" i="55"/>
  <c r="AC9" i="55"/>
  <c r="AC10" i="55"/>
  <c r="AC11" i="55"/>
  <c r="AC12" i="55"/>
  <c r="AC13" i="55"/>
  <c r="AC14" i="55"/>
  <c r="AC15" i="55"/>
  <c r="AC16" i="55"/>
  <c r="AC17" i="55"/>
  <c r="B18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V18" i="55"/>
  <c r="W18" i="55"/>
  <c r="X18" i="55"/>
  <c r="Y18" i="55"/>
  <c r="Z18" i="55"/>
  <c r="AA18" i="55"/>
  <c r="AB18" i="55"/>
  <c r="AC4" i="54"/>
  <c r="AC5" i="54"/>
  <c r="AC6" i="54"/>
  <c r="AC7" i="54"/>
  <c r="AC8" i="54"/>
  <c r="AC9" i="54"/>
  <c r="AC10" i="54"/>
  <c r="AC11" i="54"/>
  <c r="AC12" i="54"/>
  <c r="AC13" i="54"/>
  <c r="AC14" i="54"/>
  <c r="AC15" i="54"/>
  <c r="B16" i="54"/>
  <c r="C16" i="54"/>
  <c r="D16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V16" i="54"/>
  <c r="W16" i="54"/>
  <c r="X16" i="54"/>
  <c r="Y16" i="54"/>
  <c r="Z16" i="54"/>
  <c r="AA16" i="54"/>
  <c r="AB16" i="54"/>
  <c r="AE16" i="54"/>
  <c r="AC7" i="53"/>
  <c r="AC15" i="53"/>
  <c r="AC4" i="53"/>
  <c r="AC5" i="53"/>
  <c r="AC6" i="53"/>
  <c r="AC8" i="53"/>
  <c r="AC9" i="53"/>
  <c r="AC10" i="53"/>
  <c r="AC11" i="53"/>
  <c r="AC12" i="53"/>
  <c r="AC13" i="53"/>
  <c r="AC14" i="53"/>
  <c r="AC16" i="53"/>
  <c r="AC17" i="53"/>
  <c r="AC4" i="52"/>
  <c r="AC5" i="52"/>
  <c r="AC6" i="52"/>
  <c r="AC7" i="52"/>
  <c r="AC8" i="52"/>
  <c r="AC9" i="52"/>
  <c r="AC10" i="52"/>
  <c r="AC11" i="52"/>
  <c r="B12" i="52"/>
  <c r="C12" i="52"/>
  <c r="D12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V12" i="52"/>
  <c r="W12" i="52"/>
  <c r="X12" i="52"/>
  <c r="Y12" i="52"/>
  <c r="Z12" i="52"/>
  <c r="AA12" i="52"/>
  <c r="AB12" i="52"/>
  <c r="AC14" i="51"/>
  <c r="AC13" i="51"/>
  <c r="AC12" i="51"/>
  <c r="AC4" i="51"/>
  <c r="AC5" i="51"/>
  <c r="AC6" i="51"/>
  <c r="AC7" i="51"/>
  <c r="AC8" i="51"/>
  <c r="AC9" i="51"/>
  <c r="AC10" i="51"/>
  <c r="AC11" i="51"/>
  <c r="AC15" i="51"/>
  <c r="AC16" i="51"/>
  <c r="AC17" i="51"/>
  <c r="B18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V18" i="51"/>
  <c r="W18" i="51"/>
  <c r="X18" i="51"/>
  <c r="Y18" i="51"/>
  <c r="Z18" i="51"/>
  <c r="AA18" i="51"/>
  <c r="AB18" i="51"/>
  <c r="AC4" i="50"/>
  <c r="AC5" i="50"/>
  <c r="AC6" i="50"/>
  <c r="AC7" i="50"/>
  <c r="AC8" i="50"/>
  <c r="AC9" i="50"/>
  <c r="AC10" i="50"/>
  <c r="AC11" i="50"/>
  <c r="AC12" i="50"/>
  <c r="AC13" i="50"/>
  <c r="AC14" i="50"/>
  <c r="AC15" i="50"/>
  <c r="AC16" i="50"/>
  <c r="AC17" i="50"/>
  <c r="AC18" i="50"/>
  <c r="AC19" i="50"/>
  <c r="AC20" i="50"/>
  <c r="AC21" i="50"/>
  <c r="AC28" i="50"/>
  <c r="AC29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V30" i="50"/>
  <c r="W30" i="50"/>
  <c r="X30" i="50"/>
  <c r="Y30" i="50"/>
  <c r="Z30" i="50"/>
  <c r="AA30" i="50"/>
  <c r="AB30" i="50"/>
  <c r="AC23" i="49"/>
  <c r="AC22" i="49"/>
  <c r="AC21" i="49"/>
  <c r="AC20" i="49"/>
  <c r="AC19" i="49"/>
  <c r="AC18" i="49"/>
  <c r="AC17" i="49"/>
  <c r="AC16" i="49"/>
  <c r="AC15" i="49"/>
  <c r="AC14" i="49"/>
  <c r="AC4" i="49"/>
  <c r="AC5" i="49"/>
  <c r="AC6" i="49"/>
  <c r="AC7" i="49"/>
  <c r="AC8" i="49"/>
  <c r="AC9" i="49"/>
  <c r="AC10" i="49"/>
  <c r="AC11" i="49"/>
  <c r="AC12" i="49"/>
  <c r="AC13" i="49"/>
  <c r="AC24" i="49"/>
  <c r="AC25" i="49"/>
  <c r="B26" i="49"/>
  <c r="C26" i="49"/>
  <c r="D26" i="49"/>
  <c r="E26" i="49"/>
  <c r="F26" i="49"/>
  <c r="G26" i="49"/>
  <c r="H26" i="49"/>
  <c r="I26" i="49"/>
  <c r="J26" i="49"/>
  <c r="K26" i="49"/>
  <c r="L26" i="49"/>
  <c r="M26" i="49"/>
  <c r="N26" i="49"/>
  <c r="O26" i="49"/>
  <c r="P26" i="49"/>
  <c r="Q26" i="49"/>
  <c r="R26" i="49"/>
  <c r="S26" i="49"/>
  <c r="T26" i="49"/>
  <c r="V26" i="49"/>
  <c r="W26" i="49"/>
  <c r="X26" i="49"/>
  <c r="Y26" i="49"/>
  <c r="Z26" i="49"/>
  <c r="AA26" i="49"/>
  <c r="AB26" i="49"/>
  <c r="AC74" i="48"/>
  <c r="AC73" i="48"/>
  <c r="AC72" i="48"/>
  <c r="AC71" i="48"/>
  <c r="AC70" i="48"/>
  <c r="AC69" i="48"/>
  <c r="AC68" i="48"/>
  <c r="AC67" i="48"/>
  <c r="AC66" i="48"/>
  <c r="AC65" i="48"/>
  <c r="AC64" i="48"/>
  <c r="AC63" i="48"/>
  <c r="AC62" i="48"/>
  <c r="AC61" i="48"/>
  <c r="AC60" i="48"/>
  <c r="AC59" i="48"/>
  <c r="AC58" i="48"/>
  <c r="AC57" i="48"/>
  <c r="AC56" i="48"/>
  <c r="AC55" i="48"/>
  <c r="AC54" i="48"/>
  <c r="AC53" i="48"/>
  <c r="AC52" i="48"/>
  <c r="AC51" i="48"/>
  <c r="AC50" i="48"/>
  <c r="AC49" i="48"/>
  <c r="AC48" i="48"/>
  <c r="AC47" i="48"/>
  <c r="AC46" i="48"/>
  <c r="AC45" i="48"/>
  <c r="AC44" i="48"/>
  <c r="AC43" i="48"/>
  <c r="AC42" i="48"/>
  <c r="AC41" i="48"/>
  <c r="AC40" i="48"/>
  <c r="AC39" i="48"/>
  <c r="AC38" i="48"/>
  <c r="AC37" i="48"/>
  <c r="AC36" i="48"/>
  <c r="AC35" i="48"/>
  <c r="AC34" i="48"/>
  <c r="AC33" i="48"/>
  <c r="AC32" i="48"/>
  <c r="AC31" i="48"/>
  <c r="AC30" i="48"/>
  <c r="AC29" i="48"/>
  <c r="AC28" i="48"/>
  <c r="AC27" i="48"/>
  <c r="AC26" i="48"/>
  <c r="AC25" i="48"/>
  <c r="AC24" i="48"/>
  <c r="AC23" i="48"/>
  <c r="AC22" i="48"/>
  <c r="AC21" i="48"/>
  <c r="AC20" i="48"/>
  <c r="AC19" i="48"/>
  <c r="AC18" i="48"/>
  <c r="AC17" i="48"/>
  <c r="AC16" i="48"/>
  <c r="AC15" i="48"/>
  <c r="AC14" i="48"/>
  <c r="AC13" i="48"/>
  <c r="AC12" i="48"/>
  <c r="AC11" i="48"/>
  <c r="AC10" i="48"/>
  <c r="AC9" i="48"/>
  <c r="AC8" i="48"/>
  <c r="AC7" i="48"/>
  <c r="AC6" i="48"/>
  <c r="AC5" i="48"/>
  <c r="AC4" i="48"/>
  <c r="AC75" i="48"/>
  <c r="AC76" i="48"/>
  <c r="B77" i="48"/>
  <c r="C77" i="48"/>
  <c r="D77" i="48"/>
  <c r="E77" i="48"/>
  <c r="F77" i="48"/>
  <c r="G77" i="48"/>
  <c r="H77" i="48"/>
  <c r="I77" i="48"/>
  <c r="J77" i="48"/>
  <c r="K77" i="48"/>
  <c r="L77" i="48"/>
  <c r="M77" i="48"/>
  <c r="N77" i="48"/>
  <c r="O77" i="48"/>
  <c r="P77" i="48"/>
  <c r="Q77" i="48"/>
  <c r="R77" i="48"/>
  <c r="S77" i="48"/>
  <c r="T77" i="48"/>
  <c r="V77" i="48"/>
  <c r="W77" i="48"/>
  <c r="X77" i="48"/>
  <c r="Y77" i="48"/>
  <c r="Z77" i="48"/>
  <c r="AA77" i="48"/>
  <c r="AB77" i="48"/>
  <c r="AC11" i="33"/>
  <c r="AC79" i="19"/>
  <c r="AC78" i="19"/>
  <c r="AC77" i="19"/>
  <c r="AC76" i="19"/>
  <c r="AC75" i="19"/>
  <c r="AC74" i="19"/>
  <c r="AC73" i="19"/>
  <c r="AC72" i="19"/>
  <c r="AC71" i="19"/>
  <c r="AC70" i="19"/>
  <c r="AC69" i="19"/>
  <c r="AC68" i="19"/>
  <c r="AC67" i="19"/>
  <c r="AC66" i="19"/>
  <c r="AC65" i="19"/>
  <c r="AC64" i="19"/>
  <c r="AC63" i="19"/>
  <c r="AC62" i="19"/>
  <c r="AC61" i="19"/>
  <c r="AC60" i="19"/>
  <c r="AC59" i="19"/>
  <c r="AC58" i="19"/>
  <c r="AC57" i="19"/>
  <c r="AC56" i="19"/>
  <c r="AC55" i="19"/>
  <c r="AC54" i="19"/>
  <c r="AC53" i="19"/>
  <c r="AC41" i="19"/>
  <c r="AC52" i="19"/>
  <c r="AC51" i="19"/>
  <c r="AC50" i="19"/>
  <c r="AC49" i="19"/>
  <c r="AC48" i="19"/>
  <c r="AC47" i="19"/>
  <c r="AC46" i="19"/>
  <c r="AC45" i="19"/>
  <c r="AC44" i="19"/>
  <c r="AC43" i="19"/>
  <c r="AC42" i="19"/>
  <c r="AC40" i="19"/>
  <c r="AC39" i="19"/>
  <c r="AC38" i="19"/>
  <c r="AC37" i="19"/>
  <c r="AC4" i="46"/>
  <c r="AC5" i="46"/>
  <c r="AC6" i="46"/>
  <c r="AC7" i="46"/>
  <c r="AC8" i="46"/>
  <c r="AC9" i="46"/>
  <c r="AC10" i="46"/>
  <c r="AC11" i="46"/>
  <c r="AC12" i="46"/>
  <c r="AC13" i="46"/>
  <c r="AC14" i="46"/>
  <c r="AC15" i="46"/>
  <c r="AC16" i="46"/>
  <c r="AC17" i="46"/>
  <c r="AC18" i="46"/>
  <c r="AC19" i="46"/>
  <c r="B20" i="46"/>
  <c r="C20" i="46"/>
  <c r="D20" i="46"/>
  <c r="E20" i="46"/>
  <c r="F20" i="46"/>
  <c r="G20" i="46"/>
  <c r="H20" i="46"/>
  <c r="I20" i="46"/>
  <c r="J20" i="46"/>
  <c r="K20" i="46"/>
  <c r="L20" i="46"/>
  <c r="M20" i="46"/>
  <c r="N20" i="46"/>
  <c r="O20" i="46"/>
  <c r="P20" i="46"/>
  <c r="Q20" i="46"/>
  <c r="R20" i="46"/>
  <c r="S20" i="46"/>
  <c r="T20" i="46"/>
  <c r="V20" i="46"/>
  <c r="W20" i="46"/>
  <c r="X20" i="46"/>
  <c r="Y20" i="46"/>
  <c r="Z20" i="46"/>
  <c r="AA20" i="46"/>
  <c r="AB20" i="46"/>
  <c r="AC19" i="45"/>
  <c r="AC18" i="45"/>
  <c r="AC17" i="45"/>
  <c r="AC16" i="45"/>
  <c r="AC4" i="45"/>
  <c r="AC5" i="45"/>
  <c r="AC6" i="45"/>
  <c r="AC7" i="45"/>
  <c r="AC8" i="45"/>
  <c r="AC9" i="45"/>
  <c r="AC10" i="45"/>
  <c r="AC11" i="45"/>
  <c r="AC12" i="45"/>
  <c r="AC13" i="45"/>
  <c r="AC14" i="45"/>
  <c r="AC15" i="45"/>
  <c r="AC20" i="45"/>
  <c r="AC21" i="45"/>
  <c r="AC22" i="45"/>
  <c r="B23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V23" i="45"/>
  <c r="W23" i="45"/>
  <c r="X23" i="45"/>
  <c r="Y23" i="45"/>
  <c r="Z23" i="45"/>
  <c r="AA23" i="45"/>
  <c r="AB23" i="45"/>
  <c r="AC4" i="44"/>
  <c r="AC5" i="44"/>
  <c r="AC6" i="44"/>
  <c r="AC7" i="44"/>
  <c r="AC8" i="44"/>
  <c r="AC9" i="44"/>
  <c r="AC10" i="44"/>
  <c r="AC11" i="44"/>
  <c r="AC12" i="44"/>
  <c r="AC13" i="44"/>
  <c r="AC14" i="44"/>
  <c r="AC15" i="44"/>
  <c r="AC16" i="44"/>
  <c r="AC17" i="44"/>
  <c r="AC18" i="44"/>
  <c r="AC19" i="44"/>
  <c r="B20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V20" i="44"/>
  <c r="W20" i="44"/>
  <c r="X20" i="44"/>
  <c r="Y20" i="44"/>
  <c r="Z20" i="44"/>
  <c r="AA20" i="44"/>
  <c r="AB20" i="44"/>
  <c r="AC4" i="43"/>
  <c r="AC5" i="43"/>
  <c r="AC6" i="43"/>
  <c r="AC7" i="43"/>
  <c r="AC8" i="43"/>
  <c r="AC9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V10" i="43"/>
  <c r="W10" i="43"/>
  <c r="X10" i="43"/>
  <c r="Y10" i="43"/>
  <c r="Z10" i="43"/>
  <c r="AA10" i="43"/>
  <c r="AB10" i="43"/>
  <c r="AC4" i="42"/>
  <c r="AC5" i="42"/>
  <c r="AC6" i="42"/>
  <c r="AC7" i="42"/>
  <c r="AC8" i="42"/>
  <c r="AC9" i="42"/>
  <c r="AC10" i="42"/>
  <c r="AC11" i="42"/>
  <c r="AC12" i="42"/>
  <c r="AC13" i="42"/>
  <c r="AC14" i="42"/>
  <c r="AC15" i="42"/>
  <c r="AC16" i="42"/>
  <c r="AC17" i="42"/>
  <c r="AC18" i="42"/>
  <c r="AC19" i="42"/>
  <c r="AC20" i="42"/>
  <c r="AC21" i="42"/>
  <c r="B22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P22" i="42"/>
  <c r="Q22" i="42"/>
  <c r="R22" i="42"/>
  <c r="S22" i="42"/>
  <c r="T22" i="42"/>
  <c r="V22" i="42"/>
  <c r="W22" i="42"/>
  <c r="X22" i="42"/>
  <c r="Y22" i="42"/>
  <c r="Z22" i="42"/>
  <c r="AA22" i="42"/>
  <c r="AB22" i="42"/>
  <c r="AC4" i="41"/>
  <c r="AC5" i="41"/>
  <c r="AC6" i="41"/>
  <c r="AC7" i="41"/>
  <c r="AC8" i="41"/>
  <c r="AC9" i="41"/>
  <c r="AC10" i="41"/>
  <c r="AC11" i="41"/>
  <c r="AC12" i="41"/>
  <c r="AC13" i="41"/>
  <c r="AC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V15" i="41"/>
  <c r="W15" i="41"/>
  <c r="X15" i="41"/>
  <c r="Y15" i="41"/>
  <c r="Z15" i="41"/>
  <c r="AA15" i="41"/>
  <c r="AB15" i="41"/>
  <c r="AC4" i="40"/>
  <c r="AC5" i="40"/>
  <c r="AC6" i="40"/>
  <c r="AC7" i="40"/>
  <c r="AC8" i="40"/>
  <c r="AC9" i="40"/>
  <c r="AC10" i="40"/>
  <c r="AC11" i="40"/>
  <c r="AC12" i="40"/>
  <c r="AC13" i="40"/>
  <c r="AC14" i="40"/>
  <c r="AC15" i="40"/>
  <c r="AC16" i="40"/>
  <c r="AC17" i="40"/>
  <c r="AC18" i="40"/>
  <c r="AC19" i="40"/>
  <c r="AC20" i="40"/>
  <c r="AC21" i="40"/>
  <c r="AC22" i="40"/>
  <c r="AC23" i="40"/>
  <c r="AC24" i="40"/>
  <c r="B25" i="40"/>
  <c r="C25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V25" i="40"/>
  <c r="W25" i="40"/>
  <c r="X25" i="40"/>
  <c r="Y25" i="40"/>
  <c r="Z25" i="40"/>
  <c r="AA25" i="40"/>
  <c r="AB25" i="40"/>
  <c r="AC4" i="39"/>
  <c r="AC5" i="39"/>
  <c r="AC6" i="39"/>
  <c r="AC7" i="39"/>
  <c r="AC8" i="39"/>
  <c r="AC9" i="39"/>
  <c r="AC10" i="39"/>
  <c r="AC11" i="39"/>
  <c r="B12" i="39"/>
  <c r="C12" i="39"/>
  <c r="D12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V12" i="39"/>
  <c r="W12" i="39"/>
  <c r="X12" i="39"/>
  <c r="Y12" i="39"/>
  <c r="Z12" i="39"/>
  <c r="AA12" i="39"/>
  <c r="AB12" i="39"/>
  <c r="AC4" i="38"/>
  <c r="AC5" i="38"/>
  <c r="AC6" i="38"/>
  <c r="AC7" i="38"/>
  <c r="AC8" i="38"/>
  <c r="AC9" i="38"/>
  <c r="AC10" i="38"/>
  <c r="AC11" i="38"/>
  <c r="AC12" i="38"/>
  <c r="AC13" i="38"/>
  <c r="AC14" i="38"/>
  <c r="AC15" i="38"/>
  <c r="AC16" i="38"/>
  <c r="AC17" i="38"/>
  <c r="AC18" i="38"/>
  <c r="AC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V20" i="38"/>
  <c r="W20" i="38"/>
  <c r="X20" i="38"/>
  <c r="Y20" i="38"/>
  <c r="Z20" i="38"/>
  <c r="AA20" i="38"/>
  <c r="AB20" i="38"/>
  <c r="AC34" i="37"/>
  <c r="AC33" i="37"/>
  <c r="AC32" i="37"/>
  <c r="AC31" i="37"/>
  <c r="AC30" i="37"/>
  <c r="AC29" i="37"/>
  <c r="AC28" i="37"/>
  <c r="AC27" i="37"/>
  <c r="AC26" i="37"/>
  <c r="AC25" i="37"/>
  <c r="AC24" i="37"/>
  <c r="AC23" i="37"/>
  <c r="AC22" i="37"/>
  <c r="AC21" i="37"/>
  <c r="AC20" i="37"/>
  <c r="AC19" i="37"/>
  <c r="AC18" i="37"/>
  <c r="AC17" i="37"/>
  <c r="AC16" i="37"/>
  <c r="AC15" i="37"/>
  <c r="AC4" i="37"/>
  <c r="AC5" i="37"/>
  <c r="AC6" i="37"/>
  <c r="AC7" i="37"/>
  <c r="AC8" i="37"/>
  <c r="AC9" i="37"/>
  <c r="AC10" i="37"/>
  <c r="AC11" i="37"/>
  <c r="AC12" i="37"/>
  <c r="AC13" i="37"/>
  <c r="AC14" i="37"/>
  <c r="AC35" i="37"/>
  <c r="AC36" i="37"/>
  <c r="B37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V37" i="37"/>
  <c r="W37" i="37"/>
  <c r="X37" i="37"/>
  <c r="Y37" i="37"/>
  <c r="Z37" i="37"/>
  <c r="AA37" i="37"/>
  <c r="AB37" i="37"/>
  <c r="AC18" i="35"/>
  <c r="AC17" i="35"/>
  <c r="AC16" i="35"/>
  <c r="AC15" i="35"/>
  <c r="AC14" i="35"/>
  <c r="AC13" i="35"/>
  <c r="AC12" i="35"/>
  <c r="AC4" i="36"/>
  <c r="AC5" i="36"/>
  <c r="AC6" i="36"/>
  <c r="AC7" i="36"/>
  <c r="AC8" i="36"/>
  <c r="AC9" i="36"/>
  <c r="AC10" i="36"/>
  <c r="AC11" i="36"/>
  <c r="AC12" i="36"/>
  <c r="B13" i="36"/>
  <c r="C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V13" i="36"/>
  <c r="W13" i="36"/>
  <c r="X13" i="36"/>
  <c r="Y13" i="36"/>
  <c r="Z13" i="36"/>
  <c r="AA13" i="36"/>
  <c r="AB13" i="36"/>
  <c r="AC4" i="35"/>
  <c r="AC5" i="35"/>
  <c r="AC6" i="35"/>
  <c r="AC7" i="35"/>
  <c r="AC8" i="35"/>
  <c r="AC9" i="35"/>
  <c r="AC10" i="35"/>
  <c r="AC11" i="35"/>
  <c r="AC19" i="35"/>
  <c r="AC20" i="35"/>
  <c r="B21" i="35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V21" i="35"/>
  <c r="W21" i="35"/>
  <c r="X21" i="35"/>
  <c r="Y21" i="35"/>
  <c r="Z21" i="35"/>
  <c r="AA21" i="35"/>
  <c r="AB21" i="35"/>
  <c r="AE11" i="34"/>
  <c r="AE10" i="34"/>
  <c r="AC4" i="34"/>
  <c r="AC5" i="34"/>
  <c r="AC6" i="34"/>
  <c r="AC7" i="34"/>
  <c r="AC8" i="34"/>
  <c r="AC9" i="34"/>
  <c r="AC10" i="34"/>
  <c r="AC11" i="34"/>
  <c r="AC12" i="34"/>
  <c r="AC13" i="34"/>
  <c r="AC14" i="34"/>
  <c r="AC15" i="34"/>
  <c r="AC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V17" i="34"/>
  <c r="W17" i="34"/>
  <c r="X17" i="34"/>
  <c r="Y17" i="34"/>
  <c r="Z17" i="34"/>
  <c r="AA17" i="34"/>
  <c r="AB17" i="34"/>
  <c r="AC37" i="33"/>
  <c r="AC36" i="33"/>
  <c r="AC35" i="33"/>
  <c r="AC34" i="33"/>
  <c r="AC33" i="33"/>
  <c r="AC32" i="33"/>
  <c r="AC31" i="33"/>
  <c r="AC30" i="33"/>
  <c r="AC29" i="33"/>
  <c r="AC28" i="33"/>
  <c r="AC26" i="33"/>
  <c r="AC25" i="33"/>
  <c r="AC4" i="33"/>
  <c r="AC5" i="33"/>
  <c r="AC6" i="33"/>
  <c r="AC7" i="33"/>
  <c r="AC8" i="33"/>
  <c r="AC9" i="33"/>
  <c r="AC10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38" i="33"/>
  <c r="AC39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V40" i="33"/>
  <c r="W40" i="33"/>
  <c r="X40" i="33"/>
  <c r="Y40" i="33"/>
  <c r="Z40" i="33"/>
  <c r="AA40" i="33"/>
  <c r="AB40" i="33"/>
  <c r="AC4" i="32"/>
  <c r="AC5" i="32"/>
  <c r="AC6" i="32"/>
  <c r="AC7" i="32"/>
  <c r="AC8" i="32"/>
  <c r="AC9" i="32"/>
  <c r="AC10" i="32"/>
  <c r="AC11" i="32"/>
  <c r="AC12" i="32"/>
  <c r="AC13" i="32"/>
  <c r="AC14" i="32"/>
  <c r="AC15" i="32"/>
  <c r="AC16" i="32"/>
  <c r="AC17" i="32"/>
  <c r="AC18" i="32"/>
  <c r="AC19" i="32"/>
  <c r="AC20" i="32"/>
  <c r="AC21" i="32"/>
  <c r="AC22" i="32"/>
  <c r="AC24" i="32"/>
  <c r="AC25" i="32"/>
  <c r="AC26" i="32"/>
  <c r="AC27" i="32"/>
  <c r="B28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V28" i="32"/>
  <c r="W28" i="32"/>
  <c r="X28" i="32"/>
  <c r="Y28" i="32"/>
  <c r="Z28" i="32"/>
  <c r="AA28" i="32"/>
  <c r="AB28" i="32"/>
  <c r="AC4" i="31"/>
  <c r="AC5" i="31"/>
  <c r="AC6" i="31"/>
  <c r="AC7" i="31"/>
  <c r="AC8" i="31"/>
  <c r="AC9" i="31"/>
  <c r="AC11" i="31"/>
  <c r="AC12" i="31"/>
  <c r="AC13" i="31"/>
  <c r="AC14" i="31"/>
  <c r="AC15" i="31"/>
  <c r="AC16" i="31"/>
  <c r="AC17" i="31"/>
  <c r="AC18" i="31"/>
  <c r="AC19" i="31"/>
  <c r="AC20" i="31"/>
  <c r="B21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V21" i="31"/>
  <c r="W21" i="31"/>
  <c r="X21" i="31"/>
  <c r="Y21" i="31"/>
  <c r="Z21" i="31"/>
  <c r="AA21" i="31"/>
  <c r="AB21" i="31"/>
  <c r="AC4" i="30"/>
  <c r="AC5" i="30"/>
  <c r="AC6" i="30"/>
  <c r="AC7" i="30"/>
  <c r="AC8" i="30"/>
  <c r="AC9" i="30"/>
  <c r="AC10" i="30"/>
  <c r="AC11" i="30"/>
  <c r="AC13" i="30"/>
  <c r="B14" i="30"/>
  <c r="C14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V14" i="30"/>
  <c r="W14" i="30"/>
  <c r="X14" i="30"/>
  <c r="Y14" i="30"/>
  <c r="Z14" i="30"/>
  <c r="AA14" i="30"/>
  <c r="AB14" i="30"/>
  <c r="AC31" i="29"/>
  <c r="AC30" i="29"/>
  <c r="AC29" i="29"/>
  <c r="AC28" i="29"/>
  <c r="AC27" i="29"/>
  <c r="AC26" i="29"/>
  <c r="AC4" i="29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32" i="29"/>
  <c r="AC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V34" i="29"/>
  <c r="W34" i="29"/>
  <c r="X34" i="29"/>
  <c r="Y34" i="29"/>
  <c r="Z34" i="29"/>
  <c r="AA34" i="29"/>
  <c r="AB34" i="29"/>
  <c r="AC15" i="28"/>
  <c r="AC14" i="28"/>
  <c r="AC13" i="28"/>
  <c r="AC12" i="28"/>
  <c r="AC11" i="28"/>
  <c r="AC4" i="28"/>
  <c r="AC5" i="28"/>
  <c r="AC6" i="28"/>
  <c r="AC7" i="28"/>
  <c r="AC8" i="28"/>
  <c r="AC9" i="28"/>
  <c r="AC10" i="28"/>
  <c r="AC16" i="28"/>
  <c r="AC17" i="28"/>
  <c r="B18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V18" i="28"/>
  <c r="W18" i="28"/>
  <c r="X18" i="28"/>
  <c r="Y18" i="28"/>
  <c r="Z18" i="28"/>
  <c r="AA18" i="28"/>
  <c r="AB18" i="28"/>
  <c r="AC56" i="21"/>
  <c r="AC39" i="21"/>
  <c r="AC34" i="21"/>
  <c r="AC20" i="21"/>
  <c r="AC67" i="21"/>
  <c r="AC64" i="21"/>
  <c r="AC59" i="21"/>
  <c r="AC53" i="21"/>
  <c r="AC48" i="21"/>
  <c r="AC42" i="21"/>
  <c r="AC41" i="21"/>
  <c r="AC25" i="21"/>
  <c r="AC16" i="21"/>
  <c r="AC7" i="21"/>
  <c r="AC6" i="21"/>
  <c r="AC61" i="21"/>
  <c r="AC60" i="21"/>
  <c r="AC54" i="21"/>
  <c r="AC50" i="21"/>
  <c r="AC45" i="21"/>
  <c r="AC29" i="21"/>
  <c r="AC31" i="21"/>
  <c r="AC27" i="21"/>
  <c r="AC66" i="21"/>
  <c r="AC58" i="21"/>
  <c r="AC46" i="21"/>
  <c r="AC44" i="21"/>
  <c r="AC35" i="21"/>
  <c r="AC30" i="21"/>
  <c r="AC28" i="21"/>
  <c r="AC26" i="21"/>
  <c r="AC4" i="27"/>
  <c r="AC5" i="27"/>
  <c r="AC6" i="27"/>
  <c r="AC7" i="27"/>
  <c r="AC8" i="27"/>
  <c r="AC9" i="27"/>
  <c r="AC10" i="27"/>
  <c r="AC11" i="27"/>
  <c r="B12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V12" i="27"/>
  <c r="W12" i="27"/>
  <c r="X12" i="27"/>
  <c r="Y12" i="27"/>
  <c r="Z12" i="27"/>
  <c r="AA12" i="27"/>
  <c r="AB12" i="27"/>
  <c r="AC4" i="26"/>
  <c r="AC5" i="26"/>
  <c r="AC6" i="26"/>
  <c r="AC7" i="26"/>
  <c r="AC8" i="26"/>
  <c r="AC9" i="26"/>
  <c r="AC10" i="26"/>
  <c r="AC11" i="26"/>
  <c r="AC12" i="26"/>
  <c r="AC13" i="26"/>
  <c r="AC14" i="26"/>
  <c r="B15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V15" i="26"/>
  <c r="W15" i="26"/>
  <c r="X15" i="26"/>
  <c r="Y15" i="26"/>
  <c r="Z15" i="26"/>
  <c r="AA15" i="26"/>
  <c r="AB15" i="26"/>
  <c r="AC4" i="25"/>
  <c r="AC5" i="25"/>
  <c r="AC6" i="25"/>
  <c r="AC7" i="25"/>
  <c r="AC8" i="25"/>
  <c r="AC9" i="25"/>
  <c r="AC10" i="25"/>
  <c r="AC11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V12" i="25"/>
  <c r="W12" i="25"/>
  <c r="X12" i="25"/>
  <c r="Y12" i="25"/>
  <c r="Z12" i="25"/>
  <c r="AA12" i="25"/>
  <c r="AB12" i="25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V28" i="24"/>
  <c r="W28" i="24"/>
  <c r="X28" i="24"/>
  <c r="Y28" i="24"/>
  <c r="Z28" i="24"/>
  <c r="AA28" i="24"/>
  <c r="AB28" i="24"/>
  <c r="AC4" i="23"/>
  <c r="AC5" i="23"/>
  <c r="AC6" i="23"/>
  <c r="AC7" i="23"/>
  <c r="AC8" i="23"/>
  <c r="AC9" i="23"/>
  <c r="AC10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V29" i="23"/>
  <c r="W29" i="23"/>
  <c r="X29" i="23"/>
  <c r="Y29" i="23"/>
  <c r="Z29" i="23"/>
  <c r="AA29" i="23"/>
  <c r="AB29" i="23"/>
  <c r="AC4" i="22"/>
  <c r="AC5" i="22"/>
  <c r="AC6" i="22"/>
  <c r="AC7" i="22"/>
  <c r="AC8" i="22"/>
  <c r="AC9" i="22"/>
  <c r="AC10" i="22"/>
  <c r="AC11" i="22"/>
  <c r="AC12" i="22"/>
  <c r="AC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V14" i="22"/>
  <c r="W14" i="22"/>
  <c r="X14" i="22"/>
  <c r="Y14" i="22"/>
  <c r="Z14" i="22"/>
  <c r="AA14" i="22"/>
  <c r="AB14" i="22"/>
  <c r="AC9" i="21"/>
  <c r="AC18" i="21"/>
  <c r="AC19" i="21"/>
  <c r="AC24" i="21"/>
  <c r="AC38" i="21"/>
  <c r="AC40" i="21"/>
  <c r="AC10" i="21"/>
  <c r="AC36" i="21"/>
  <c r="AC49" i="21"/>
  <c r="AC51" i="21"/>
  <c r="AC52" i="21"/>
  <c r="AC17" i="21"/>
  <c r="AC5" i="21"/>
  <c r="AC11" i="21"/>
  <c r="AC12" i="21"/>
  <c r="AC13" i="21"/>
  <c r="AC21" i="21"/>
  <c r="AC47" i="21"/>
  <c r="AC57" i="21"/>
  <c r="AC33" i="21"/>
  <c r="AC4" i="21"/>
  <c r="AC8" i="21"/>
  <c r="AC23" i="21"/>
  <c r="AC14" i="21"/>
  <c r="AC22" i="21"/>
  <c r="AC32" i="21"/>
  <c r="AC37" i="21"/>
  <c r="AC43" i="21"/>
  <c r="AC55" i="21"/>
  <c r="AC62" i="21"/>
  <c r="AC63" i="21"/>
  <c r="AC65" i="21"/>
  <c r="AC15" i="21"/>
  <c r="AC68" i="21"/>
  <c r="AC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V70" i="21"/>
  <c r="W70" i="21"/>
  <c r="X70" i="21"/>
  <c r="Y70" i="21"/>
  <c r="Z70" i="21"/>
  <c r="AA70" i="21"/>
  <c r="AB70" i="21"/>
  <c r="AE4" i="16"/>
  <c r="AE5" i="16"/>
  <c r="AE6" i="16"/>
  <c r="AE7" i="16"/>
  <c r="AE8" i="16"/>
  <c r="AE9" i="16"/>
  <c r="AE10" i="16"/>
  <c r="AE11" i="16"/>
  <c r="AE12" i="16"/>
  <c r="AE15" i="16"/>
  <c r="AC30" i="17"/>
  <c r="AC29" i="17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4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C20" i="10"/>
  <c r="AC26" i="17"/>
  <c r="AC25" i="17"/>
  <c r="AC24" i="17"/>
  <c r="AC23" i="17"/>
  <c r="AC22" i="17"/>
  <c r="AC21" i="17"/>
  <c r="AC20" i="17"/>
  <c r="AC19" i="17"/>
  <c r="AC18" i="17"/>
  <c r="AC15" i="20"/>
  <c r="AD15" i="20" s="1"/>
  <c r="AC27" i="20"/>
  <c r="AD27" i="20" s="1"/>
  <c r="AC23" i="20"/>
  <c r="AD23" i="20" s="1"/>
  <c r="AC8" i="20"/>
  <c r="AD8" i="20" s="1"/>
  <c r="AC22" i="20"/>
  <c r="AD22" i="20" s="1"/>
  <c r="AC20" i="20"/>
  <c r="AD20" i="20" s="1"/>
  <c r="AC10" i="20"/>
  <c r="AD10" i="20" s="1"/>
  <c r="AC12" i="20"/>
  <c r="AD12" i="20" s="1"/>
  <c r="AC6" i="20"/>
  <c r="AD6" i="20" s="1"/>
  <c r="AC7" i="20"/>
  <c r="AD7" i="20" s="1"/>
  <c r="AC14" i="20"/>
  <c r="AD14" i="20" s="1"/>
  <c r="AC17" i="20"/>
  <c r="AD17" i="20" s="1"/>
  <c r="AC18" i="20"/>
  <c r="AD18" i="20" s="1"/>
  <c r="AC9" i="20"/>
  <c r="AD9" i="20" s="1"/>
  <c r="AC26" i="20"/>
  <c r="AD26" i="20" s="1"/>
  <c r="AC16" i="20"/>
  <c r="AD16" i="20" s="1"/>
  <c r="AC5" i="20"/>
  <c r="AD5" i="20" s="1"/>
  <c r="AC13" i="20"/>
  <c r="AD13" i="20" s="1"/>
  <c r="AC19" i="20"/>
  <c r="AD19" i="20" s="1"/>
  <c r="AC24" i="20"/>
  <c r="AD24" i="20" s="1"/>
  <c r="AC21" i="20"/>
  <c r="AD21" i="20" s="1"/>
  <c r="AC11" i="20"/>
  <c r="AD11" i="20" s="1"/>
  <c r="AC25" i="20"/>
  <c r="AD25" i="20" s="1"/>
  <c r="AC4" i="20"/>
  <c r="AD4" i="20" s="1"/>
  <c r="AC28" i="20"/>
  <c r="AC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V30" i="20"/>
  <c r="W30" i="20"/>
  <c r="X30" i="20"/>
  <c r="Y30" i="20"/>
  <c r="Z30" i="20"/>
  <c r="AA30" i="20"/>
  <c r="AB30" i="20"/>
  <c r="AC4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80" i="19"/>
  <c r="AC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V82" i="19"/>
  <c r="W82" i="19"/>
  <c r="X82" i="19"/>
  <c r="Y82" i="19"/>
  <c r="Z82" i="19"/>
  <c r="AA82" i="19"/>
  <c r="AB82" i="19"/>
  <c r="AC4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V22" i="18"/>
  <c r="W22" i="18"/>
  <c r="X22" i="18"/>
  <c r="Y22" i="18"/>
  <c r="Z22" i="18"/>
  <c r="AA22" i="18"/>
  <c r="AB22" i="18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27" i="17"/>
  <c r="AC28" i="17"/>
  <c r="AC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V32" i="17"/>
  <c r="W32" i="17"/>
  <c r="X32" i="17"/>
  <c r="Y32" i="17"/>
  <c r="Z32" i="17"/>
  <c r="AA32" i="17"/>
  <c r="AB32" i="17"/>
  <c r="AC4" i="16"/>
  <c r="AC5" i="16"/>
  <c r="AC6" i="16"/>
  <c r="AC7" i="16"/>
  <c r="AC8" i="16"/>
  <c r="AC9" i="16"/>
  <c r="AC10" i="16"/>
  <c r="AC11" i="16"/>
  <c r="AC12" i="16"/>
  <c r="AC13" i="16"/>
  <c r="AC14" i="16"/>
  <c r="AC4" i="15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V24" i="15"/>
  <c r="W24" i="15"/>
  <c r="X24" i="15"/>
  <c r="Y24" i="15"/>
  <c r="Z24" i="15"/>
  <c r="AA24" i="15"/>
  <c r="AB24" i="15"/>
  <c r="AC4" i="14"/>
  <c r="AC5" i="14"/>
  <c r="AC6" i="14"/>
  <c r="AC7" i="14"/>
  <c r="AC8" i="14"/>
  <c r="AC10" i="14"/>
  <c r="AC11" i="14"/>
  <c r="AC12" i="14"/>
  <c r="AC13" i="14"/>
  <c r="AC14" i="14"/>
  <c r="AC15" i="14"/>
  <c r="AC16" i="14"/>
  <c r="AC17" i="14"/>
  <c r="AC18" i="14"/>
  <c r="AC9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V39" i="14"/>
  <c r="W39" i="14"/>
  <c r="X39" i="14"/>
  <c r="Y39" i="14"/>
  <c r="Z39" i="14"/>
  <c r="AA39" i="14"/>
  <c r="AB39" i="14"/>
  <c r="AB19" i="11"/>
  <c r="AA19" i="11"/>
  <c r="Z19" i="11"/>
  <c r="Y19" i="11"/>
  <c r="X19" i="11"/>
  <c r="W19" i="11"/>
  <c r="V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6" i="11"/>
  <c r="AC5" i="11"/>
  <c r="AC4" i="11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V22" i="10"/>
  <c r="W22" i="10"/>
  <c r="X22" i="10"/>
  <c r="Y22" i="10"/>
  <c r="Z22" i="10"/>
  <c r="AA22" i="10"/>
  <c r="AB22" i="10"/>
  <c r="AB37" i="5"/>
  <c r="AA37" i="5"/>
  <c r="Z37" i="5"/>
  <c r="Y37" i="5"/>
  <c r="X37" i="5"/>
  <c r="W37" i="5"/>
  <c r="V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B22" i="7"/>
  <c r="AA22" i="7"/>
  <c r="Z22" i="7"/>
  <c r="Y22" i="7"/>
  <c r="X22" i="7"/>
  <c r="W22" i="7"/>
  <c r="V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5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4" i="9"/>
  <c r="AC6" i="9"/>
  <c r="AC7" i="9"/>
  <c r="AC8" i="9"/>
  <c r="AC9" i="9"/>
  <c r="AC10" i="9"/>
  <c r="AC11" i="9"/>
  <c r="AC12" i="9"/>
  <c r="AC34" i="9"/>
  <c r="AC35" i="9"/>
  <c r="AC36" i="9"/>
  <c r="AC37" i="9"/>
  <c r="AC38" i="9"/>
  <c r="AC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V40" i="9"/>
  <c r="W40" i="9"/>
  <c r="X40" i="9"/>
  <c r="Y40" i="9"/>
  <c r="Z40" i="9"/>
  <c r="AA40" i="9"/>
  <c r="AB40" i="9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4" i="5"/>
  <c r="AC5" i="5"/>
  <c r="AC36" i="5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B1" i="31" l="1"/>
  <c r="B1" i="15"/>
  <c r="B1" i="39"/>
  <c r="B1" i="40"/>
  <c r="B1" i="44"/>
  <c r="B1" i="73"/>
  <c r="B1" i="75"/>
  <c r="B1" i="19"/>
  <c r="B1" i="32"/>
  <c r="B1" i="70"/>
  <c r="AE24" i="15"/>
  <c r="AC16" i="82"/>
  <c r="AC16" i="78"/>
  <c r="AC18" i="80"/>
  <c r="AE39" i="14"/>
  <c r="AC17" i="81"/>
  <c r="B1" i="22"/>
  <c r="B1" i="37"/>
  <c r="B1" i="52"/>
  <c r="B1" i="55"/>
  <c r="B1" i="64"/>
  <c r="B1" i="71"/>
  <c r="B1" i="53"/>
  <c r="B1" i="68"/>
  <c r="B1" i="72"/>
  <c r="B1" i="74"/>
  <c r="B1" i="46"/>
  <c r="B1" i="24"/>
  <c r="B1" i="54"/>
  <c r="B1" i="5"/>
  <c r="B1" i="29"/>
  <c r="B1" i="17"/>
  <c r="B1" i="41"/>
  <c r="B1" i="62"/>
  <c r="B1" i="9"/>
  <c r="B1" i="21"/>
  <c r="B1" i="2"/>
  <c r="B1" i="10"/>
  <c r="B1" i="30"/>
  <c r="B1" i="56"/>
  <c r="B1" i="58"/>
  <c r="B1" i="38"/>
  <c r="B1" i="63"/>
  <c r="B1" i="23"/>
  <c r="B1" i="43"/>
  <c r="B1" i="59"/>
  <c r="B1" i="67"/>
  <c r="B1" i="35"/>
  <c r="B1" i="45"/>
  <c r="B1" i="18"/>
  <c r="B1" i="28"/>
  <c r="B1" i="42"/>
  <c r="B1" i="57"/>
  <c r="B1" i="66"/>
  <c r="B1" i="69"/>
  <c r="B1" i="7"/>
  <c r="B1" i="16"/>
  <c r="B1" i="60"/>
  <c r="B1" i="33"/>
  <c r="B1" i="61"/>
  <c r="B1" i="65"/>
  <c r="B1" i="77"/>
  <c r="B1" i="78"/>
  <c r="AC15" i="72"/>
  <c r="AC70" i="21"/>
  <c r="AC25" i="77"/>
  <c r="AC10" i="66"/>
  <c r="AC13" i="73"/>
  <c r="AC30" i="71"/>
  <c r="AC82" i="19"/>
  <c r="AC32" i="70"/>
  <c r="AC10" i="43"/>
  <c r="AC19" i="74"/>
  <c r="AC10" i="67"/>
  <c r="AC15" i="60"/>
  <c r="AC22" i="18"/>
  <c r="AC15" i="16"/>
  <c r="AC17" i="63"/>
  <c r="AC11" i="65"/>
  <c r="AC16" i="75"/>
  <c r="AC22" i="10"/>
  <c r="AC32" i="17"/>
  <c r="AC24" i="59"/>
  <c r="AC26" i="58"/>
  <c r="AC18" i="28"/>
  <c r="AC14" i="30"/>
  <c r="AC42" i="64"/>
  <c r="AC23" i="57"/>
  <c r="AC20" i="46"/>
  <c r="AC17" i="69"/>
  <c r="AC21" i="31"/>
  <c r="AC28" i="32"/>
  <c r="AC40" i="33"/>
  <c r="AC37" i="5"/>
  <c r="AC22" i="42"/>
  <c r="AC15" i="62"/>
  <c r="AC22" i="7"/>
  <c r="AC26" i="61"/>
  <c r="AC14" i="56"/>
  <c r="AC23" i="45"/>
  <c r="AC15" i="41"/>
  <c r="AC14" i="22"/>
  <c r="AC18" i="55"/>
  <c r="AC20" i="44"/>
  <c r="AC25" i="40"/>
  <c r="AC12" i="39"/>
  <c r="AC36" i="76"/>
  <c r="AC40" i="9"/>
  <c r="AC36" i="2"/>
  <c r="AC24" i="15"/>
  <c r="AC16" i="54"/>
  <c r="AC29" i="23"/>
  <c r="AC18" i="53"/>
  <c r="AC12" i="52"/>
  <c r="AC16" i="68"/>
  <c r="AC20" i="38"/>
  <c r="AC34" i="29"/>
  <c r="AC28" i="24"/>
  <c r="AC37" i="37"/>
  <c r="AC12" i="25"/>
  <c r="AC21" i="35"/>
  <c r="AC13" i="36"/>
  <c r="AC18" i="51"/>
  <c r="AC39" i="14"/>
  <c r="AC36" i="1"/>
  <c r="U37" i="1" s="1"/>
  <c r="AC19" i="11"/>
  <c r="AC30" i="50"/>
  <c r="AC32" i="4"/>
  <c r="AC15" i="26"/>
  <c r="AC26" i="49"/>
  <c r="AC12" i="27"/>
  <c r="AC77" i="48"/>
  <c r="AC17" i="34"/>
  <c r="AC30" i="20"/>
  <c r="AD30" i="20" s="1"/>
  <c r="B1" i="76"/>
  <c r="Y37" i="2" l="1"/>
  <c r="U37" i="2"/>
  <c r="AC37" i="1"/>
  <c r="AD36" i="1"/>
  <c r="R37" i="2"/>
  <c r="J37" i="2"/>
  <c r="AA37" i="2"/>
  <c r="X37" i="2"/>
  <c r="N37" i="2"/>
  <c r="F37" i="2"/>
  <c r="AB37" i="2"/>
  <c r="S37" i="2"/>
  <c r="O37" i="2"/>
  <c r="T37" i="2"/>
  <c r="P37" i="2"/>
  <c r="L37" i="2"/>
  <c r="H37" i="2"/>
  <c r="D37" i="2"/>
  <c r="W37" i="2"/>
  <c r="Z37" i="2"/>
  <c r="V37" i="2"/>
  <c r="Q37" i="2"/>
  <c r="M37" i="2"/>
  <c r="K37" i="2"/>
  <c r="I37" i="2"/>
  <c r="G37" i="2"/>
  <c r="C37" i="2"/>
  <c r="E37" i="2"/>
  <c r="B37" i="2"/>
  <c r="AB37" i="1"/>
  <c r="S37" i="1"/>
  <c r="X37" i="1"/>
  <c r="O37" i="1"/>
  <c r="Z37" i="1"/>
  <c r="V37" i="1"/>
  <c r="Q37" i="1"/>
  <c r="M37" i="1"/>
  <c r="E37" i="1"/>
  <c r="W37" i="1"/>
  <c r="N37" i="1"/>
  <c r="I37" i="1"/>
  <c r="AA37" i="1"/>
  <c r="R37" i="1"/>
  <c r="J37" i="1"/>
  <c r="F37" i="1"/>
  <c r="K37" i="1"/>
  <c r="G37" i="1"/>
  <c r="C37" i="1"/>
  <c r="Y37" i="1"/>
  <c r="T37" i="1"/>
  <c r="P37" i="1"/>
  <c r="L37" i="1"/>
  <c r="H37" i="1"/>
  <c r="D37" i="1"/>
  <c r="B37" i="1"/>
  <c r="AC37" i="2" l="1"/>
</calcChain>
</file>

<file path=xl/comments1.xml><?xml version="1.0" encoding="utf-8"?>
<comments xmlns="http://schemas.openxmlformats.org/spreadsheetml/2006/main">
  <authors>
    <author>Jørgen Fenhann</author>
  </authors>
  <commentList>
    <comment ref="AE3" authorId="0">
      <text>
        <r>
          <rPr>
            <b/>
            <sz val="10"/>
            <color indexed="81"/>
            <rFont val="Tahoma"/>
            <family val="2"/>
          </rPr>
          <t xml:space="preserve">2001 values,
Wikipedia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Jørgen Fenhann</author>
  </authors>
  <commentList>
    <comment ref="AE3" authorId="0">
      <text>
        <r>
          <rPr>
            <b/>
            <sz val="10"/>
            <color indexed="81"/>
            <rFont val="Tahoma"/>
            <family val="2"/>
          </rPr>
          <t xml:space="preserve">2001 values,
Wikipedia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Jørgen Fenhann</author>
  </authors>
  <commentList>
    <comment ref="A15" authorId="0">
      <text>
        <r>
          <rPr>
            <b/>
            <sz val="10"/>
            <color indexed="81"/>
            <rFont val="Tahoma"/>
            <family val="2"/>
          </rPr>
          <t>The old name of this state was:
Uttaranchal</t>
        </r>
      </text>
    </comment>
  </commentList>
</comments>
</file>

<file path=xl/comments4.xml><?xml version="1.0" encoding="utf-8"?>
<comments xmlns="http://schemas.openxmlformats.org/spreadsheetml/2006/main">
  <authors>
    <author>Jørgen Fenhann</author>
  </authors>
  <commentList>
    <comment ref="AE3" authorId="0">
      <text>
        <r>
          <rPr>
            <b/>
            <sz val="10"/>
            <color indexed="81"/>
            <rFont val="Tahoma"/>
            <family val="2"/>
          </rPr>
          <t>End 2007</t>
        </r>
      </text>
    </comment>
  </commentList>
</comments>
</file>

<file path=xl/comments5.xml><?xml version="1.0" encoding="utf-8"?>
<comments xmlns="http://schemas.openxmlformats.org/spreadsheetml/2006/main">
  <authors>
    <author>Jørgen Fenhann</author>
  </authors>
  <commentList>
    <comment ref="AE3" authorId="0">
      <text>
        <r>
          <rPr>
            <b/>
            <sz val="10"/>
            <color indexed="81"/>
            <rFont val="Tahoma"/>
            <family val="2"/>
          </rPr>
          <t>End 2007</t>
        </r>
      </text>
    </comment>
  </commentList>
</comments>
</file>

<file path=xl/comments6.xml><?xml version="1.0" encoding="utf-8"?>
<comments xmlns="http://schemas.openxmlformats.org/spreadsheetml/2006/main">
  <authors>
    <author>jqfe</author>
  </authors>
  <commentList>
    <comment ref="A18" authorId="0">
      <text>
        <r>
          <rPr>
            <b/>
            <sz val="8"/>
            <color indexed="81"/>
            <rFont val="Tahoma"/>
            <family val="2"/>
          </rPr>
          <t>=DIF(Distrito Federal)</t>
        </r>
      </text>
    </comment>
  </commentList>
</comments>
</file>

<file path=xl/comments7.xml><?xml version="1.0" encoding="utf-8"?>
<comments xmlns="http://schemas.openxmlformats.org/spreadsheetml/2006/main">
  <authors>
    <author>Jørgen Fenhann</author>
  </authors>
  <commentList>
    <comment ref="AE3" authorId="0">
      <text>
        <r>
          <rPr>
            <b/>
            <sz val="10"/>
            <color indexed="81"/>
            <rFont val="Tahoma"/>
            <family val="2"/>
          </rPr>
          <t xml:space="preserve">2001 values,
Wikipedia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jqfe</author>
  </authors>
  <commentList>
    <comment ref="AE3" authorId="0">
      <text>
        <r>
          <rPr>
            <b/>
            <sz val="8"/>
            <color indexed="81"/>
            <rFont val="Tahoma"/>
            <family val="2"/>
          </rPr>
          <t xml:space="preserve">1. July 2006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%"/>
    <numFmt numFmtId="167" formatCode="#,##0.0"/>
  </numFmts>
  <fonts count="14" x14ac:knownFonts="1">
    <font>
      <sz val="10"/>
      <name val="Arial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4" xfId="0" applyNumberFormat="1" applyBorder="1"/>
    <xf numFmtId="1" fontId="0" fillId="0" borderId="5" xfId="0" applyNumberFormat="1" applyBorder="1"/>
    <xf numFmtId="0" fontId="0" fillId="2" borderId="6" xfId="0" applyFill="1" applyBorder="1"/>
    <xf numFmtId="1" fontId="0" fillId="2" borderId="5" xfId="0" applyNumberFormat="1" applyFill="1" applyBorder="1"/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/>
    <xf numFmtId="0" fontId="0" fillId="2" borderId="5" xfId="0" applyFill="1" applyBorder="1"/>
    <xf numFmtId="0" fontId="5" fillId="0" borderId="0" xfId="0" applyFont="1"/>
    <xf numFmtId="0" fontId="6" fillId="0" borderId="0" xfId="0" applyFont="1"/>
    <xf numFmtId="0" fontId="0" fillId="0" borderId="1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NumberFormat="1" applyBorder="1"/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1" xfId="0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1" xfId="0" applyBorder="1"/>
    <xf numFmtId="165" fontId="0" fillId="2" borderId="5" xfId="0" applyNumberFormat="1" applyFill="1" applyBorder="1"/>
    <xf numFmtId="0" fontId="0" fillId="2" borderId="14" xfId="0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4" fontId="0" fillId="0" borderId="0" xfId="0" applyNumberFormat="1"/>
    <xf numFmtId="0" fontId="0" fillId="0" borderId="0" xfId="0" applyFill="1" applyBorder="1" applyAlignment="1">
      <alignment horizontal="center" vertical="top" wrapText="1"/>
    </xf>
    <xf numFmtId="165" fontId="0" fillId="0" borderId="0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3" fillId="0" borderId="4" xfId="0" applyFont="1" applyBorder="1" applyAlignment="1">
      <alignment vertical="top"/>
    </xf>
    <xf numFmtId="0" fontId="3" fillId="0" borderId="5" xfId="0" applyFont="1" applyBorder="1"/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1" fillId="0" borderId="0" xfId="0" applyFont="1"/>
    <xf numFmtId="0" fontId="0" fillId="0" borderId="9" xfId="0" applyFill="1" applyBorder="1"/>
    <xf numFmtId="0" fontId="0" fillId="0" borderId="1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0" xfId="0" applyFont="1"/>
    <xf numFmtId="0" fontId="0" fillId="2" borderId="0" xfId="0" applyFill="1"/>
    <xf numFmtId="1" fontId="0" fillId="0" borderId="6" xfId="0" applyNumberFormat="1" applyBorder="1"/>
    <xf numFmtId="0" fontId="0" fillId="0" borderId="13" xfId="0" applyFill="1" applyBorder="1" applyAlignment="1">
      <alignment horizontal="center" vertical="top" wrapText="1"/>
    </xf>
    <xf numFmtId="0" fontId="0" fillId="2" borderId="3" xfId="0" applyFill="1" applyBorder="1"/>
    <xf numFmtId="0" fontId="0" fillId="0" borderId="4" xfId="0" applyBorder="1" applyAlignment="1">
      <alignment horizontal="center" vertical="top"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0" fontId="0" fillId="0" borderId="5" xfId="0" applyFill="1" applyBorder="1"/>
    <xf numFmtId="0" fontId="3" fillId="0" borderId="5" xfId="0" applyFont="1" applyFill="1" applyBorder="1"/>
    <xf numFmtId="0" fontId="10" fillId="0" borderId="5" xfId="0" applyFont="1" applyBorder="1" applyAlignment="1" applyProtection="1">
      <alignment horizontal="center" vertical="center"/>
    </xf>
    <xf numFmtId="37" fontId="11" fillId="0" borderId="16" xfId="0" applyNumberFormat="1" applyFont="1" applyBorder="1" applyAlignment="1" applyProtection="1">
      <alignment vertical="center"/>
      <protection locked="0"/>
    </xf>
    <xf numFmtId="37" fontId="11" fillId="0" borderId="17" xfId="0" applyNumberFormat="1" applyFont="1" applyBorder="1" applyAlignment="1" applyProtection="1">
      <alignment vertical="center"/>
      <protection locked="0"/>
    </xf>
    <xf numFmtId="165" fontId="0" fillId="0" borderId="4" xfId="0" applyNumberFormat="1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0" fontId="0" fillId="0" borderId="0" xfId="0" applyNumberFormat="1"/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12" fillId="0" borderId="4" xfId="0" applyFont="1" applyBorder="1"/>
    <xf numFmtId="0" fontId="12" fillId="0" borderId="5" xfId="0" applyFont="1" applyBorder="1"/>
    <xf numFmtId="1" fontId="0" fillId="0" borderId="6" xfId="0" applyNumberFormat="1" applyFill="1" applyBorder="1"/>
    <xf numFmtId="0" fontId="0" fillId="0" borderId="0" xfId="0"/>
    <xf numFmtId="1" fontId="0" fillId="0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167" fontId="1" fillId="0" borderId="6" xfId="0" applyNumberFormat="1" applyFont="1" applyFill="1" applyBorder="1"/>
    <xf numFmtId="167" fontId="13" fillId="3" borderId="5" xfId="0" applyNumberFormat="1" applyFont="1" applyFill="1" applyBorder="1"/>
    <xf numFmtId="0" fontId="1" fillId="2" borderId="6" xfId="0" applyFont="1" applyFill="1" applyBorder="1"/>
    <xf numFmtId="0" fontId="1" fillId="0" borderId="4" xfId="0" applyFont="1" applyFill="1" applyBorder="1" applyAlignment="1">
      <alignment horizontal="center" vertical="top" wrapText="1"/>
    </xf>
    <xf numFmtId="0" fontId="1" fillId="4" borderId="5" xfId="0" applyFont="1" applyFill="1" applyBorder="1"/>
    <xf numFmtId="0" fontId="0" fillId="4" borderId="5" xfId="0" applyFill="1" applyBorder="1"/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" xfId="0" applyNumberFormat="1" applyBorder="1"/>
    <xf numFmtId="167" fontId="13" fillId="3" borderId="5" xfId="0" applyNumberFormat="1" applyFont="1" applyFill="1" applyBorder="1" applyAlignment="1">
      <alignment horizontal="right"/>
    </xf>
    <xf numFmtId="167" fontId="13" fillId="3" borderId="4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0" fontId="0" fillId="0" borderId="12" xfId="0" applyFill="1" applyBorder="1"/>
    <xf numFmtId="1" fontId="0" fillId="0" borderId="13" xfId="0" applyNumberFormat="1" applyBorder="1"/>
    <xf numFmtId="1" fontId="0" fillId="0" borderId="14" xfId="0" applyNumberFormat="1" applyBorder="1"/>
    <xf numFmtId="1" fontId="0" fillId="2" borderId="14" xfId="0" applyNumberFormat="1" applyFill="1" applyBorder="1"/>
    <xf numFmtId="0" fontId="0" fillId="2" borderId="15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 vertical="top" wrapText="1"/>
    </xf>
    <xf numFmtId="1" fontId="0" fillId="0" borderId="0" xfId="0" applyNumberFormat="1"/>
    <xf numFmtId="0" fontId="1" fillId="0" borderId="1" xfId="0" applyFont="1" applyFill="1" applyBorder="1" applyAlignment="1">
      <alignment horizontal="center" vertical="top" wrapText="1"/>
    </xf>
    <xf numFmtId="1" fontId="1" fillId="5" borderId="4" xfId="0" applyNumberFormat="1" applyFont="1" applyFill="1" applyBorder="1" applyAlignment="1">
      <alignment horizontal="right" vertical="center"/>
    </xf>
    <xf numFmtId="1" fontId="1" fillId="5" borderId="5" xfId="0" applyNumberFormat="1" applyFont="1" applyFill="1" applyBorder="1" applyAlignment="1">
      <alignment horizontal="right" vertical="center"/>
    </xf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projects versus GDP/capita 
      in Argentina provinces</a:t>
            </a:r>
          </a:p>
        </c:rich>
      </c:tx>
      <c:layout>
        <c:manualLayout>
          <c:xMode val="edge"/>
          <c:yMode val="edge"/>
          <c:x val="0.23178826685077086"/>
          <c:y val="4.0963903619050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2865891763531"/>
          <c:y val="0.15752322453469306"/>
          <c:w val="0.74337808439996733"/>
          <c:h val="0.47710899509248"/>
        </c:manualLayout>
      </c:layout>
      <c:barChart>
        <c:barDir val="col"/>
        <c:grouping val="clustered"/>
        <c:varyColors val="0"/>
        <c:ser>
          <c:idx val="1"/>
          <c:order val="0"/>
          <c:tx>
            <c:v>Total number of projects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Argentina!$A$4:$A$27</c:f>
              <c:strCache>
                <c:ptCount val="24"/>
                <c:pt idx="0">
                  <c:v>Tucumán</c:v>
                </c:pt>
                <c:pt idx="1">
                  <c:v>Salta</c:v>
                </c:pt>
                <c:pt idx="2">
                  <c:v>Formosa</c:v>
                </c:pt>
                <c:pt idx="3">
                  <c:v>Jujuy</c:v>
                </c:pt>
                <c:pt idx="4">
                  <c:v>Chaco</c:v>
                </c:pt>
                <c:pt idx="5">
                  <c:v>Misiones</c:v>
                </c:pt>
                <c:pt idx="6">
                  <c:v>Corrientes</c:v>
                </c:pt>
                <c:pt idx="7">
                  <c:v>Santiago del Estero </c:v>
                </c:pt>
                <c:pt idx="8">
                  <c:v>Entre Ríos</c:v>
                </c:pt>
                <c:pt idx="9">
                  <c:v>San Juan</c:v>
                </c:pt>
                <c:pt idx="10">
                  <c:v>La Pampa</c:v>
                </c:pt>
                <c:pt idx="11">
                  <c:v>Buenos Aires</c:v>
                </c:pt>
                <c:pt idx="12">
                  <c:v>Rio Negro</c:v>
                </c:pt>
                <c:pt idx="13">
                  <c:v>La Rioja </c:v>
                </c:pt>
                <c:pt idx="14">
                  <c:v>Mendoza</c:v>
                </c:pt>
                <c:pt idx="15">
                  <c:v>San Luis</c:v>
                </c:pt>
                <c:pt idx="16">
                  <c:v>Córdoba</c:v>
                </c:pt>
                <c:pt idx="17">
                  <c:v>Santa Fe</c:v>
                </c:pt>
                <c:pt idx="18">
                  <c:v>Chubut</c:v>
                </c:pt>
                <c:pt idx="19">
                  <c:v>Catamarca</c:v>
                </c:pt>
                <c:pt idx="20">
                  <c:v>Santa Cruz</c:v>
                </c:pt>
                <c:pt idx="21">
                  <c:v>Tierra del Fuego</c:v>
                </c:pt>
                <c:pt idx="22">
                  <c:v>Neuquén</c:v>
                </c:pt>
                <c:pt idx="23">
                  <c:v>Buenos Aires City</c:v>
                </c:pt>
              </c:strCache>
            </c:strRef>
          </c:cat>
          <c:val>
            <c:numRef>
              <c:f>Argentina!$AE$4:$AE$27</c:f>
              <c:numCache>
                <c:formatCode>0</c:formatCode>
                <c:ptCount val="24"/>
                <c:pt idx="0">
                  <c:v>3364.2040950484329</c:v>
                </c:pt>
                <c:pt idx="1">
                  <c:v>3427.914571395399</c:v>
                </c:pt>
                <c:pt idx="2">
                  <c:v>3555.5169929191452</c:v>
                </c:pt>
                <c:pt idx="3">
                  <c:v>4090.2589754747837</c:v>
                </c:pt>
                <c:pt idx="4">
                  <c:v>4146.8492569122845</c:v>
                </c:pt>
                <c:pt idx="5">
                  <c:v>4695.9267170361463</c:v>
                </c:pt>
                <c:pt idx="6">
                  <c:v>4778.3839330240426</c:v>
                </c:pt>
                <c:pt idx="7">
                  <c:v>5386.6907092170995</c:v>
                </c:pt>
                <c:pt idx="8">
                  <c:v>6476.5686564821526</c:v>
                </c:pt>
                <c:pt idx="9">
                  <c:v>6517.8289565453597</c:v>
                </c:pt>
                <c:pt idx="10">
                  <c:v>6712.6298396932434</c:v>
                </c:pt>
                <c:pt idx="11">
                  <c:v>6805.6594127749968</c:v>
                </c:pt>
                <c:pt idx="12">
                  <c:v>6927.1661094974515</c:v>
                </c:pt>
                <c:pt idx="13">
                  <c:v>6956.5582270817222</c:v>
                </c:pt>
                <c:pt idx="14">
                  <c:v>7953.1711760514654</c:v>
                </c:pt>
                <c:pt idx="15">
                  <c:v>8366.681316647775</c:v>
                </c:pt>
                <c:pt idx="16">
                  <c:v>8450.9059874108298</c:v>
                </c:pt>
                <c:pt idx="17">
                  <c:v>8888.6120273454344</c:v>
                </c:pt>
                <c:pt idx="18">
                  <c:v>9850.562159698924</c:v>
                </c:pt>
                <c:pt idx="19">
                  <c:v>11325.945822503996</c:v>
                </c:pt>
                <c:pt idx="20">
                  <c:v>12253.434757851397</c:v>
                </c:pt>
                <c:pt idx="21">
                  <c:v>20187.885696316971</c:v>
                </c:pt>
                <c:pt idx="22">
                  <c:v>25129.429349896425</c:v>
                </c:pt>
                <c:pt idx="23">
                  <c:v>31312.550797518885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9541888"/>
        <c:axId val="219543424"/>
      </c:barChart>
      <c:lineChart>
        <c:grouping val="standard"/>
        <c:varyColors val="0"/>
        <c:ser>
          <c:idx val="2"/>
          <c:order val="1"/>
          <c:tx>
            <c:v>Yuan/cap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Argentina!$A$4:$A$27</c:f>
              <c:strCache>
                <c:ptCount val="24"/>
                <c:pt idx="0">
                  <c:v>Tucumán</c:v>
                </c:pt>
                <c:pt idx="1">
                  <c:v>Salta</c:v>
                </c:pt>
                <c:pt idx="2">
                  <c:v>Formosa</c:v>
                </c:pt>
                <c:pt idx="3">
                  <c:v>Jujuy</c:v>
                </c:pt>
                <c:pt idx="4">
                  <c:v>Chaco</c:v>
                </c:pt>
                <c:pt idx="5">
                  <c:v>Misiones</c:v>
                </c:pt>
                <c:pt idx="6">
                  <c:v>Corrientes</c:v>
                </c:pt>
                <c:pt idx="7">
                  <c:v>Santiago del Estero </c:v>
                </c:pt>
                <c:pt idx="8">
                  <c:v>Entre Ríos</c:v>
                </c:pt>
                <c:pt idx="9">
                  <c:v>San Juan</c:v>
                </c:pt>
                <c:pt idx="10">
                  <c:v>La Pampa</c:v>
                </c:pt>
                <c:pt idx="11">
                  <c:v>Buenos Aires</c:v>
                </c:pt>
                <c:pt idx="12">
                  <c:v>Rio Negro</c:v>
                </c:pt>
                <c:pt idx="13">
                  <c:v>La Rioja </c:v>
                </c:pt>
                <c:pt idx="14">
                  <c:v>Mendoza</c:v>
                </c:pt>
                <c:pt idx="15">
                  <c:v>San Luis</c:v>
                </c:pt>
                <c:pt idx="16">
                  <c:v>Córdoba</c:v>
                </c:pt>
                <c:pt idx="17">
                  <c:v>Santa Fe</c:v>
                </c:pt>
                <c:pt idx="18">
                  <c:v>Chubut</c:v>
                </c:pt>
                <c:pt idx="19">
                  <c:v>Catamarca</c:v>
                </c:pt>
                <c:pt idx="20">
                  <c:v>Santa Cruz</c:v>
                </c:pt>
                <c:pt idx="21">
                  <c:v>Tierra del Fuego</c:v>
                </c:pt>
                <c:pt idx="22">
                  <c:v>Neuquén</c:v>
                </c:pt>
                <c:pt idx="23">
                  <c:v>Buenos Aires City</c:v>
                </c:pt>
              </c:strCache>
            </c:strRef>
          </c:cat>
          <c:val>
            <c:numRef>
              <c:f>Argentina!$AD$4:$AD$27</c:f>
              <c:numCache>
                <c:formatCode>0.00</c:formatCode>
                <c:ptCount val="24"/>
                <c:pt idx="0">
                  <c:v>4.1431084914389569</c:v>
                </c:pt>
                <c:pt idx="1">
                  <c:v>0.82342411035200547</c:v>
                </c:pt>
                <c:pt idx="2">
                  <c:v>0</c:v>
                </c:pt>
                <c:pt idx="3">
                  <c:v>1.4852065996640462</c:v>
                </c:pt>
                <c:pt idx="4">
                  <c:v>0</c:v>
                </c:pt>
                <c:pt idx="5">
                  <c:v>2.7233288519444114</c:v>
                </c:pt>
                <c:pt idx="6">
                  <c:v>2.0149204862003134</c:v>
                </c:pt>
                <c:pt idx="7">
                  <c:v>0</c:v>
                </c:pt>
                <c:pt idx="8">
                  <c:v>1.6181308323503192</c:v>
                </c:pt>
                <c:pt idx="9">
                  <c:v>5.8732407808473619</c:v>
                </c:pt>
                <c:pt idx="10">
                  <c:v>0</c:v>
                </c:pt>
                <c:pt idx="11">
                  <c:v>0.83199552719204573</c:v>
                </c:pt>
                <c:pt idx="12">
                  <c:v>0</c:v>
                </c:pt>
                <c:pt idx="13">
                  <c:v>0</c:v>
                </c:pt>
                <c:pt idx="14">
                  <c:v>1.1501332141795322</c:v>
                </c:pt>
                <c:pt idx="15">
                  <c:v>4.6263098239689109</c:v>
                </c:pt>
                <c:pt idx="16">
                  <c:v>0.30221742972538107</c:v>
                </c:pt>
                <c:pt idx="17">
                  <c:v>0.93910322528742041</c:v>
                </c:pt>
                <c:pt idx="18">
                  <c:v>25.534857044084948</c:v>
                </c:pt>
                <c:pt idx="19">
                  <c:v>2.7186619833182903</c:v>
                </c:pt>
                <c:pt idx="20">
                  <c:v>3.6501146135988671</c:v>
                </c:pt>
                <c:pt idx="21">
                  <c:v>0</c:v>
                </c:pt>
                <c:pt idx="22">
                  <c:v>1.8140063054859181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21408"/>
        <c:axId val="219523328"/>
      </c:lineChart>
      <c:catAx>
        <c:axId val="219521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1952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523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Argentina Pesos</a:t>
                </a:r>
              </a:p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/cap</a:t>
                </a:r>
              </a:p>
            </c:rich>
          </c:tx>
          <c:layout>
            <c:manualLayout>
              <c:xMode val="edge"/>
              <c:yMode val="edge"/>
              <c:x val="2.4834457162582427E-2"/>
              <c:y val="0.351807642845965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19521408"/>
        <c:crosses val="autoZero"/>
        <c:crossBetween val="between"/>
      </c:valAx>
      <c:catAx>
        <c:axId val="219541888"/>
        <c:scaling>
          <c:orientation val="minMax"/>
        </c:scaling>
        <c:delete val="1"/>
        <c:axPos val="b"/>
        <c:majorTickMark val="out"/>
        <c:minorTickMark val="none"/>
        <c:tickLblPos val="none"/>
        <c:crossAx val="219543424"/>
        <c:crosses val="autoZero"/>
        <c:auto val="0"/>
        <c:lblAlgn val="ctr"/>
        <c:lblOffset val="100"/>
        <c:noMultiLvlLbl val="0"/>
      </c:catAx>
      <c:valAx>
        <c:axId val="219543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Projects /million cap</a:t>
                </a:r>
              </a:p>
            </c:rich>
          </c:tx>
          <c:layout>
            <c:manualLayout>
              <c:xMode val="edge"/>
              <c:yMode val="edge"/>
              <c:x val="0.95461553416934064"/>
              <c:y val="0.289600200389891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1954188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588" r="0.7500000000000058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the 3 most popular types of CDM projects versus GDP/capita  in Chinese provinces</a:t>
            </a:r>
          </a:p>
        </c:rich>
      </c:tx>
      <c:layout>
        <c:manualLayout>
          <c:xMode val="edge"/>
          <c:yMode val="edge"/>
          <c:x val="0.12231404958677702"/>
          <c:y val="2.4096413893559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9586776859521"/>
          <c:y val="0.17108453864427081"/>
          <c:w val="0.74380165289256994"/>
          <c:h val="0.49879576759667688"/>
        </c:manualLayout>
      </c:layout>
      <c:barChart>
        <c:barDir val="col"/>
        <c:grouping val="clustered"/>
        <c:varyColors val="0"/>
        <c:ser>
          <c:idx val="1"/>
          <c:order val="0"/>
          <c:tx>
            <c:v>Hydro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China!$A$4:$A$33</c:f>
              <c:strCache>
                <c:ptCount val="30"/>
                <c:pt idx="0">
                  <c:v>Guizhou</c:v>
                </c:pt>
                <c:pt idx="1">
                  <c:v>Yunnan</c:v>
                </c:pt>
                <c:pt idx="2">
                  <c:v>Gansu</c:v>
                </c:pt>
                <c:pt idx="3">
                  <c:v>Anhui</c:v>
                </c:pt>
                <c:pt idx="4">
                  <c:v>Guangxi</c:v>
                </c:pt>
                <c:pt idx="5">
                  <c:v>Jiangxi</c:v>
                </c:pt>
                <c:pt idx="6">
                  <c:v>Sichuan</c:v>
                </c:pt>
                <c:pt idx="7">
                  <c:v>Hainan</c:v>
                </c:pt>
                <c:pt idx="8">
                  <c:v>Qinghai </c:v>
                </c:pt>
                <c:pt idx="9">
                  <c:v>Hunan</c:v>
                </c:pt>
                <c:pt idx="10">
                  <c:v>Henan</c:v>
                </c:pt>
                <c:pt idx="11">
                  <c:v>Xinjiang</c:v>
                </c:pt>
                <c:pt idx="12">
                  <c:v>Shanxi</c:v>
                </c:pt>
                <c:pt idx="13">
                  <c:v>Ningxia</c:v>
                </c:pt>
                <c:pt idx="14">
                  <c:v>Heilongjiang</c:v>
                </c:pt>
                <c:pt idx="15">
                  <c:v>Shaanxi </c:v>
                </c:pt>
                <c:pt idx="16">
                  <c:v>Chongqing</c:v>
                </c:pt>
                <c:pt idx="17">
                  <c:v>Hubei </c:v>
                </c:pt>
                <c:pt idx="18">
                  <c:v>Hebei</c:v>
                </c:pt>
                <c:pt idx="19">
                  <c:v>Jilin</c:v>
                </c:pt>
                <c:pt idx="20">
                  <c:v>Fujian</c:v>
                </c:pt>
                <c:pt idx="21">
                  <c:v>Shandong</c:v>
                </c:pt>
                <c:pt idx="22">
                  <c:v>Liaoning</c:v>
                </c:pt>
                <c:pt idx="23">
                  <c:v>Guangdong</c:v>
                </c:pt>
                <c:pt idx="24">
                  <c:v>Inner Mongolia</c:v>
                </c:pt>
                <c:pt idx="25">
                  <c:v>Zhejiang</c:v>
                </c:pt>
                <c:pt idx="26">
                  <c:v>Jiangsu</c:v>
                </c:pt>
                <c:pt idx="27">
                  <c:v>Tianjin</c:v>
                </c:pt>
                <c:pt idx="28">
                  <c:v>Beijing</c:v>
                </c:pt>
                <c:pt idx="29">
                  <c:v>Shanghai</c:v>
                </c:pt>
              </c:strCache>
            </c:strRef>
          </c:cat>
          <c:val>
            <c:numRef>
              <c:f>China!$S$4:$S$33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1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8</c:v>
                </c:pt>
                <c:pt idx="18">
                  <c:v>7</c:v>
                </c:pt>
                <c:pt idx="19">
                  <c:v>1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5">
                  <c:v>12</c:v>
                </c:pt>
                <c:pt idx="26">
                  <c:v>9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</c:numCache>
            </c:numRef>
          </c:val>
        </c:ser>
        <c:ser>
          <c:idx val="0"/>
          <c:order val="1"/>
          <c:tx>
            <c:v>Wind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China!$A$4:$A$33</c:f>
              <c:strCache>
                <c:ptCount val="30"/>
                <c:pt idx="0">
                  <c:v>Guizhou</c:v>
                </c:pt>
                <c:pt idx="1">
                  <c:v>Yunnan</c:v>
                </c:pt>
                <c:pt idx="2">
                  <c:v>Gansu</c:v>
                </c:pt>
                <c:pt idx="3">
                  <c:v>Anhui</c:v>
                </c:pt>
                <c:pt idx="4">
                  <c:v>Guangxi</c:v>
                </c:pt>
                <c:pt idx="5">
                  <c:v>Jiangxi</c:v>
                </c:pt>
                <c:pt idx="6">
                  <c:v>Sichuan</c:v>
                </c:pt>
                <c:pt idx="7">
                  <c:v>Hainan</c:v>
                </c:pt>
                <c:pt idx="8">
                  <c:v>Qinghai </c:v>
                </c:pt>
                <c:pt idx="9">
                  <c:v>Hunan</c:v>
                </c:pt>
                <c:pt idx="10">
                  <c:v>Henan</c:v>
                </c:pt>
                <c:pt idx="11">
                  <c:v>Xinjiang</c:v>
                </c:pt>
                <c:pt idx="12">
                  <c:v>Shanxi</c:v>
                </c:pt>
                <c:pt idx="13">
                  <c:v>Ningxia</c:v>
                </c:pt>
                <c:pt idx="14">
                  <c:v>Heilongjiang</c:v>
                </c:pt>
                <c:pt idx="15">
                  <c:v>Shaanxi </c:v>
                </c:pt>
                <c:pt idx="16">
                  <c:v>Chongqing</c:v>
                </c:pt>
                <c:pt idx="17">
                  <c:v>Hubei </c:v>
                </c:pt>
                <c:pt idx="18">
                  <c:v>Hebei</c:v>
                </c:pt>
                <c:pt idx="19">
                  <c:v>Jilin</c:v>
                </c:pt>
                <c:pt idx="20">
                  <c:v>Fujian</c:v>
                </c:pt>
                <c:pt idx="21">
                  <c:v>Shandong</c:v>
                </c:pt>
                <c:pt idx="22">
                  <c:v>Liaoning</c:v>
                </c:pt>
                <c:pt idx="23">
                  <c:v>Guangdong</c:v>
                </c:pt>
                <c:pt idx="24">
                  <c:v>Inner Mongolia</c:v>
                </c:pt>
                <c:pt idx="25">
                  <c:v>Zhejiang</c:v>
                </c:pt>
                <c:pt idx="26">
                  <c:v>Jiangsu</c:v>
                </c:pt>
                <c:pt idx="27">
                  <c:v>Tianjin</c:v>
                </c:pt>
                <c:pt idx="28">
                  <c:v>Beijing</c:v>
                </c:pt>
                <c:pt idx="29">
                  <c:v>Shanghai</c:v>
                </c:pt>
              </c:strCache>
            </c:strRef>
          </c:cat>
          <c:val>
            <c:numRef>
              <c:f>China!$AB$4:$AB$33</c:f>
              <c:numCache>
                <c:formatCode>General</c:formatCode>
                <c:ptCount val="30"/>
                <c:pt idx="0">
                  <c:v>22</c:v>
                </c:pt>
                <c:pt idx="1">
                  <c:v>52</c:v>
                </c:pt>
                <c:pt idx="2">
                  <c:v>71</c:v>
                </c:pt>
                <c:pt idx="3">
                  <c:v>14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85</c:v>
                </c:pt>
                <c:pt idx="12">
                  <c:v>39</c:v>
                </c:pt>
                <c:pt idx="13">
                  <c:v>109</c:v>
                </c:pt>
                <c:pt idx="14">
                  <c:v>95</c:v>
                </c:pt>
                <c:pt idx="15">
                  <c:v>47</c:v>
                </c:pt>
                <c:pt idx="16">
                  <c:v>1</c:v>
                </c:pt>
                <c:pt idx="17">
                  <c:v>6</c:v>
                </c:pt>
                <c:pt idx="18">
                  <c:v>129</c:v>
                </c:pt>
                <c:pt idx="19">
                  <c:v>99</c:v>
                </c:pt>
                <c:pt idx="20">
                  <c:v>32</c:v>
                </c:pt>
                <c:pt idx="21">
                  <c:v>126</c:v>
                </c:pt>
                <c:pt idx="22">
                  <c:v>112</c:v>
                </c:pt>
                <c:pt idx="23">
                  <c:v>50</c:v>
                </c:pt>
                <c:pt idx="24">
                  <c:v>315</c:v>
                </c:pt>
                <c:pt idx="25">
                  <c:v>16</c:v>
                </c:pt>
                <c:pt idx="26">
                  <c:v>21</c:v>
                </c:pt>
                <c:pt idx="27">
                  <c:v>5</c:v>
                </c:pt>
                <c:pt idx="28">
                  <c:v>4</c:v>
                </c:pt>
                <c:pt idx="29">
                  <c:v>10</c:v>
                </c:pt>
              </c:numCache>
            </c:numRef>
          </c:val>
        </c:ser>
        <c:ser>
          <c:idx val="3"/>
          <c:order val="3"/>
          <c:tx>
            <c:v>EE own generation</c:v>
          </c:tx>
          <c:spPr>
            <a:pattFill prst="pct7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China!$L$4:$L$33</c:f>
              <c:numCache>
                <c:formatCode>General</c:formatCode>
                <c:ptCount val="30"/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0732032"/>
        <c:axId val="220742016"/>
      </c:barChart>
      <c:lineChart>
        <c:grouping val="standard"/>
        <c:varyColors val="0"/>
        <c:ser>
          <c:idx val="2"/>
          <c:order val="2"/>
          <c:tx>
            <c:v>Yuan/cap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China!$A$4:$A$33</c:f>
              <c:strCache>
                <c:ptCount val="30"/>
                <c:pt idx="0">
                  <c:v>Guizhou</c:v>
                </c:pt>
                <c:pt idx="1">
                  <c:v>Yunnan</c:v>
                </c:pt>
                <c:pt idx="2">
                  <c:v>Gansu</c:v>
                </c:pt>
                <c:pt idx="3">
                  <c:v>Anhui</c:v>
                </c:pt>
                <c:pt idx="4">
                  <c:v>Guangxi</c:v>
                </c:pt>
                <c:pt idx="5">
                  <c:v>Jiangxi</c:v>
                </c:pt>
                <c:pt idx="6">
                  <c:v>Sichuan</c:v>
                </c:pt>
                <c:pt idx="7">
                  <c:v>Hainan</c:v>
                </c:pt>
                <c:pt idx="8">
                  <c:v>Qinghai </c:v>
                </c:pt>
                <c:pt idx="9">
                  <c:v>Hunan</c:v>
                </c:pt>
                <c:pt idx="10">
                  <c:v>Henan</c:v>
                </c:pt>
                <c:pt idx="11">
                  <c:v>Xinjiang</c:v>
                </c:pt>
                <c:pt idx="12">
                  <c:v>Shanxi</c:v>
                </c:pt>
                <c:pt idx="13">
                  <c:v>Ningxia</c:v>
                </c:pt>
                <c:pt idx="14">
                  <c:v>Heilongjiang</c:v>
                </c:pt>
                <c:pt idx="15">
                  <c:v>Shaanxi </c:v>
                </c:pt>
                <c:pt idx="16">
                  <c:v>Chongqing</c:v>
                </c:pt>
                <c:pt idx="17">
                  <c:v>Hubei </c:v>
                </c:pt>
                <c:pt idx="18">
                  <c:v>Hebei</c:v>
                </c:pt>
                <c:pt idx="19">
                  <c:v>Jilin</c:v>
                </c:pt>
                <c:pt idx="20">
                  <c:v>Fujian</c:v>
                </c:pt>
                <c:pt idx="21">
                  <c:v>Shandong</c:v>
                </c:pt>
                <c:pt idx="22">
                  <c:v>Liaoning</c:v>
                </c:pt>
                <c:pt idx="23">
                  <c:v>Guangdong</c:v>
                </c:pt>
                <c:pt idx="24">
                  <c:v>Inner Mongolia</c:v>
                </c:pt>
                <c:pt idx="25">
                  <c:v>Zhejiang</c:v>
                </c:pt>
                <c:pt idx="26">
                  <c:v>Jiangsu</c:v>
                </c:pt>
                <c:pt idx="27">
                  <c:v>Tianjin</c:v>
                </c:pt>
                <c:pt idx="28">
                  <c:v>Beijing</c:v>
                </c:pt>
                <c:pt idx="29">
                  <c:v>Shanghai</c:v>
                </c:pt>
              </c:strCache>
            </c:strRef>
          </c:cat>
          <c:val>
            <c:numRef>
              <c:f>China!$AE$4:$AE$33</c:f>
              <c:numCache>
                <c:formatCode>0</c:formatCode>
                <c:ptCount val="30"/>
                <c:pt idx="0">
                  <c:v>13243.625899280574</c:v>
                </c:pt>
                <c:pt idx="1">
                  <c:v>15714.988035675442</c:v>
                </c:pt>
                <c:pt idx="2">
                  <c:v>16109.265050820955</c:v>
                </c:pt>
                <c:pt idx="3">
                  <c:v>20771.983193277312</c:v>
                </c:pt>
                <c:pt idx="4">
                  <c:v>20790.462741690204</c:v>
                </c:pt>
                <c:pt idx="5">
                  <c:v>21205.429661207087</c:v>
                </c:pt>
                <c:pt idx="6">
                  <c:v>21369.659288734143</c:v>
                </c:pt>
                <c:pt idx="7">
                  <c:v>23811.995386389848</c:v>
                </c:pt>
                <c:pt idx="8">
                  <c:v>23986.323268206041</c:v>
                </c:pt>
                <c:pt idx="9">
                  <c:v>24418.331303288669</c:v>
                </c:pt>
                <c:pt idx="10">
                  <c:v>24561.114656456073</c:v>
                </c:pt>
                <c:pt idx="11">
                  <c:v>24931.086657496566</c:v>
                </c:pt>
                <c:pt idx="12">
                  <c:v>25765.499859983196</c:v>
                </c:pt>
                <c:pt idx="13">
                  <c:v>26819.841269841269</c:v>
                </c:pt>
                <c:pt idx="14">
                  <c:v>27064.99608457322</c:v>
                </c:pt>
                <c:pt idx="15">
                  <c:v>27118.885614787036</c:v>
                </c:pt>
                <c:pt idx="16">
                  <c:v>27471.68110918544</c:v>
                </c:pt>
                <c:pt idx="17">
                  <c:v>27895.894479385046</c:v>
                </c:pt>
                <c:pt idx="18">
                  <c:v>28384.495476687545</c:v>
                </c:pt>
                <c:pt idx="19">
                  <c:v>31564.38455935907</c:v>
                </c:pt>
                <c:pt idx="20">
                  <c:v>39948.820818650041</c:v>
                </c:pt>
                <c:pt idx="21">
                  <c:v>40891.450046977756</c:v>
                </c:pt>
                <c:pt idx="22">
                  <c:v>42188.045714285712</c:v>
                </c:pt>
                <c:pt idx="23">
                  <c:v>44116.069031639498</c:v>
                </c:pt>
                <c:pt idx="24">
                  <c:v>47235.93686766491</c:v>
                </c:pt>
                <c:pt idx="25">
                  <c:v>50932.041153775492</c:v>
                </c:pt>
                <c:pt idx="26">
                  <c:v>52663.971523010441</c:v>
                </c:pt>
                <c:pt idx="27">
                  <c:v>71286.398763523946</c:v>
                </c:pt>
                <c:pt idx="28">
                  <c:v>73815.794979079481</c:v>
                </c:pt>
                <c:pt idx="29">
                  <c:v>74569.852302345782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27232"/>
        <c:axId val="220730112"/>
      </c:lineChart>
      <c:catAx>
        <c:axId val="220527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2073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730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Yuan/cap</a:t>
                </a:r>
              </a:p>
            </c:rich>
          </c:tx>
          <c:layout>
            <c:manualLayout>
              <c:xMode val="edge"/>
              <c:yMode val="edge"/>
              <c:x val="2.4793388429752216E-2"/>
              <c:y val="0.344578718677901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20527232"/>
        <c:crosses val="autoZero"/>
        <c:crossBetween val="between"/>
      </c:valAx>
      <c:catAx>
        <c:axId val="220732032"/>
        <c:scaling>
          <c:orientation val="minMax"/>
        </c:scaling>
        <c:delete val="1"/>
        <c:axPos val="b"/>
        <c:majorTickMark val="out"/>
        <c:minorTickMark val="none"/>
        <c:tickLblPos val="none"/>
        <c:crossAx val="220742016"/>
        <c:crosses val="autoZero"/>
        <c:auto val="0"/>
        <c:lblAlgn val="ctr"/>
        <c:lblOffset val="100"/>
        <c:noMultiLvlLbl val="0"/>
      </c:catAx>
      <c:valAx>
        <c:axId val="220742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CDM projects</a:t>
                </a:r>
              </a:p>
            </c:rich>
          </c:tx>
          <c:layout>
            <c:manualLayout>
              <c:xMode val="edge"/>
              <c:yMode val="edge"/>
              <c:x val="0.93884297520661153"/>
              <c:y val="0.2313255733781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2073203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1157024793389"/>
          <c:y val="0.92771193490203152"/>
          <c:w val="0.62314049586776854"/>
          <c:h val="5.7831393344542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0566" r="0.750000000000005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CDM projects in China by type</a:t>
            </a:r>
          </a:p>
        </c:rich>
      </c:tx>
      <c:layout>
        <c:manualLayout>
          <c:xMode val="edge"/>
          <c:yMode val="edge"/>
          <c:x val="0.15644820295983364"/>
          <c:y val="3.783788777170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4594785059903"/>
          <c:y val="0.37297346517824986"/>
          <c:w val="0.32276250880902396"/>
          <c:h val="0.412612612612615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0335181146754119"/>
                  <c:y val="-0.130371000922181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7947706325293113E-3"/>
                  <c:y val="-0.145926451325039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029076703678537E-2"/>
                  <c:y val="-0.106294956373696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050606781974663"/>
                  <c:y val="-7.58862169255878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783545027273302"/>
                  <c:y val="0.101674398808257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440545354663662"/>
                  <c:y val="-9.56061573384409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9450428104520923E-2"/>
                  <c:y val="3.99713414201609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5.9343332611964728E-2"/>
                  <c:y val="8.99896431864937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1.8132543157263904E-2"/>
                  <c:y val="8.96871674824432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3868144917403294"/>
                  <c:y val="4.64379655245796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0.10597148929322527"/>
                  <c:y val="-6.5715542313967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3.4039497705492951E-2"/>
                  <c:y val="-3.4395687025608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(China!$D$3:$E$3,China!$H$3,China!$K$3:$L$3,China!$O$3:$O$3,China!$R$3:$V$3,China!$AB$3)</c:f>
              <c:strCache>
                <c:ptCount val="12"/>
                <c:pt idx="0">
                  <c:v>Biomass energy</c:v>
                </c:pt>
                <c:pt idx="1">
                  <c:v>Cement</c:v>
                </c:pt>
                <c:pt idx="2">
                  <c:v>Energy distribution</c:v>
                </c:pt>
                <c:pt idx="3">
                  <c:v>EE own generation</c:v>
                </c:pt>
                <c:pt idx="4">
                  <c:v>EE service</c:v>
                </c:pt>
                <c:pt idx="5">
                  <c:v>Fugitive </c:v>
                </c:pt>
                <c:pt idx="6">
                  <c:v>Hydro</c:v>
                </c:pt>
                <c:pt idx="7">
                  <c:v>Landfill gas</c:v>
                </c:pt>
                <c:pt idx="8">
                  <c:v>Methane avoidance</c:v>
                </c:pt>
                <c:pt idx="9">
                  <c:v>Mixed renewables</c:v>
                </c:pt>
                <c:pt idx="10">
                  <c:v>N2O</c:v>
                </c:pt>
                <c:pt idx="11">
                  <c:v>Wind</c:v>
                </c:pt>
              </c:strCache>
            </c:strRef>
          </c:cat>
          <c:val>
            <c:numRef>
              <c:f>(China!$D$36:$E$36,China!$H$36,China!$K$36:$L$36,China!$O$36:$O$36,China!$R$36:$V$36,China!$AB$36)</c:f>
              <c:numCache>
                <c:formatCode>General</c:formatCode>
                <c:ptCount val="12"/>
                <c:pt idx="0">
                  <c:v>159</c:v>
                </c:pt>
                <c:pt idx="1">
                  <c:v>19</c:v>
                </c:pt>
                <c:pt idx="2">
                  <c:v>16</c:v>
                </c:pt>
                <c:pt idx="3">
                  <c:v>256</c:v>
                </c:pt>
                <c:pt idx="4">
                  <c:v>1</c:v>
                </c:pt>
                <c:pt idx="5">
                  <c:v>3</c:v>
                </c:pt>
                <c:pt idx="6">
                  <c:v>1379</c:v>
                </c:pt>
                <c:pt idx="7">
                  <c:v>116</c:v>
                </c:pt>
                <c:pt idx="8">
                  <c:v>97</c:v>
                </c:pt>
                <c:pt idx="9">
                  <c:v>4</c:v>
                </c:pt>
                <c:pt idx="10">
                  <c:v>48</c:v>
                </c:pt>
                <c:pt idx="11">
                  <c:v>1511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number of projects versus GDP/capita 
      in Indian states</a:t>
            </a:r>
          </a:p>
        </c:rich>
      </c:tx>
      <c:layout>
        <c:manualLayout>
          <c:xMode val="edge"/>
          <c:yMode val="edge"/>
          <c:x val="0.23305785123966938"/>
          <c:y val="4.0865384615384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9586776859521"/>
          <c:y val="0.18509615384615619"/>
          <c:w val="0.74380165289256994"/>
          <c:h val="0.42307692307692663"/>
        </c:manualLayout>
      </c:layout>
      <c:barChart>
        <c:barDir val="col"/>
        <c:grouping val="clustered"/>
        <c:varyColors val="0"/>
        <c:ser>
          <c:idx val="1"/>
          <c:order val="0"/>
          <c:tx>
            <c:v>Total number of projects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India!$AC$4:$AC$33</c:f>
              <c:numCache>
                <c:formatCode>General</c:formatCode>
                <c:ptCount val="30"/>
                <c:pt idx="0">
                  <c:v>12</c:v>
                </c:pt>
                <c:pt idx="1">
                  <c:v>1</c:v>
                </c:pt>
                <c:pt idx="2">
                  <c:v>92</c:v>
                </c:pt>
                <c:pt idx="3">
                  <c:v>60</c:v>
                </c:pt>
                <c:pt idx="4">
                  <c:v>12</c:v>
                </c:pt>
                <c:pt idx="5">
                  <c:v>69</c:v>
                </c:pt>
                <c:pt idx="6">
                  <c:v>9</c:v>
                </c:pt>
                <c:pt idx="7">
                  <c:v>79</c:v>
                </c:pt>
                <c:pt idx="8">
                  <c:v>240</c:v>
                </c:pt>
                <c:pt idx="9">
                  <c:v>0</c:v>
                </c:pt>
                <c:pt idx="10">
                  <c:v>6</c:v>
                </c:pt>
                <c:pt idx="11">
                  <c:v>34</c:v>
                </c:pt>
                <c:pt idx="12">
                  <c:v>2</c:v>
                </c:pt>
                <c:pt idx="13">
                  <c:v>17</c:v>
                </c:pt>
                <c:pt idx="14">
                  <c:v>54</c:v>
                </c:pt>
                <c:pt idx="15">
                  <c:v>1</c:v>
                </c:pt>
                <c:pt idx="16">
                  <c:v>141</c:v>
                </c:pt>
                <c:pt idx="17">
                  <c:v>231</c:v>
                </c:pt>
                <c:pt idx="18">
                  <c:v>11</c:v>
                </c:pt>
                <c:pt idx="19">
                  <c:v>0</c:v>
                </c:pt>
                <c:pt idx="20">
                  <c:v>361</c:v>
                </c:pt>
                <c:pt idx="21">
                  <c:v>0</c:v>
                </c:pt>
                <c:pt idx="22">
                  <c:v>286</c:v>
                </c:pt>
                <c:pt idx="23">
                  <c:v>19</c:v>
                </c:pt>
                <c:pt idx="24">
                  <c:v>88</c:v>
                </c:pt>
                <c:pt idx="25">
                  <c:v>59</c:v>
                </c:pt>
                <c:pt idx="26">
                  <c:v>35</c:v>
                </c:pt>
                <c:pt idx="27">
                  <c:v>305</c:v>
                </c:pt>
                <c:pt idx="28">
                  <c:v>14</c:v>
                </c:pt>
                <c:pt idx="2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4263424"/>
        <c:axId val="204264960"/>
      </c:barChart>
      <c:lineChart>
        <c:grouping val="standard"/>
        <c:varyColors val="0"/>
        <c:ser>
          <c:idx val="2"/>
          <c:order val="1"/>
          <c:tx>
            <c:v>Rupies/cap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India!$AD$4:$AD$33</c:f>
              <c:numCache>
                <c:formatCode>0</c:formatCode>
                <c:ptCount val="30"/>
                <c:pt idx="0">
                  <c:v>5606</c:v>
                </c:pt>
                <c:pt idx="2">
                  <c:v>9963</c:v>
                </c:pt>
                <c:pt idx="3">
                  <c:v>10164</c:v>
                </c:pt>
                <c:pt idx="4">
                  <c:v>11139</c:v>
                </c:pt>
                <c:pt idx="5">
                  <c:v>11500</c:v>
                </c:pt>
                <c:pt idx="6">
                  <c:v>12247</c:v>
                </c:pt>
                <c:pt idx="7">
                  <c:v>12369</c:v>
                </c:pt>
                <c:pt idx="8">
                  <c:v>12641</c:v>
                </c:pt>
                <c:pt idx="9">
                  <c:v>12878</c:v>
                </c:pt>
                <c:pt idx="10">
                  <c:v>14507</c:v>
                </c:pt>
                <c:pt idx="11">
                  <c:v>14947</c:v>
                </c:pt>
                <c:pt idx="12">
                  <c:v>16803</c:v>
                </c:pt>
                <c:pt idx="13">
                  <c:v>16916</c:v>
                </c:pt>
                <c:pt idx="14">
                  <c:v>18494</c:v>
                </c:pt>
                <c:pt idx="15">
                  <c:v>18550</c:v>
                </c:pt>
                <c:pt idx="16">
                  <c:v>19087</c:v>
                </c:pt>
                <c:pt idx="17">
                  <c:v>19576</c:v>
                </c:pt>
                <c:pt idx="18">
                  <c:v>20013</c:v>
                </c:pt>
                <c:pt idx="19">
                  <c:v>20746</c:v>
                </c:pt>
                <c:pt idx="20">
                  <c:v>21740</c:v>
                </c:pt>
                <c:pt idx="21">
                  <c:v>22207</c:v>
                </c:pt>
                <c:pt idx="22">
                  <c:v>22624</c:v>
                </c:pt>
                <c:pt idx="23">
                  <c:v>22776</c:v>
                </c:pt>
                <c:pt idx="24">
                  <c:v>22902</c:v>
                </c:pt>
                <c:pt idx="25">
                  <c:v>26395</c:v>
                </c:pt>
                <c:pt idx="26">
                  <c:v>26818</c:v>
                </c:pt>
                <c:pt idx="27">
                  <c:v>26858</c:v>
                </c:pt>
                <c:pt idx="28">
                  <c:v>45579</c:v>
                </c:pt>
                <c:pt idx="29">
                  <c:v>60787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5232"/>
        <c:axId val="204257152"/>
      </c:lineChart>
      <c:catAx>
        <c:axId val="204255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25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257152"/>
        <c:scaling>
          <c:orientation val="minMax"/>
          <c:max val="7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Rupies/cap</a:t>
                </a:r>
              </a:p>
            </c:rich>
          </c:tx>
          <c:layout>
            <c:manualLayout>
              <c:xMode val="edge"/>
              <c:yMode val="edge"/>
              <c:x val="2.4793388429752216E-2"/>
              <c:y val="0.307692307692307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255232"/>
        <c:crosses val="autoZero"/>
        <c:crossBetween val="between"/>
        <c:majorUnit val="10000"/>
        <c:minorUnit val="1000"/>
      </c:valAx>
      <c:catAx>
        <c:axId val="204263424"/>
        <c:scaling>
          <c:orientation val="minMax"/>
        </c:scaling>
        <c:delete val="1"/>
        <c:axPos val="b"/>
        <c:majorTickMark val="out"/>
        <c:minorTickMark val="none"/>
        <c:tickLblPos val="none"/>
        <c:crossAx val="204264960"/>
        <c:crosses val="autoZero"/>
        <c:auto val="0"/>
        <c:lblAlgn val="ctr"/>
        <c:lblOffset val="100"/>
        <c:noMultiLvlLbl val="0"/>
      </c:catAx>
      <c:valAx>
        <c:axId val="2042649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projects</a:t>
                </a:r>
              </a:p>
            </c:rich>
          </c:tx>
          <c:layout>
            <c:manualLayout>
              <c:xMode val="edge"/>
              <c:yMode val="edge"/>
              <c:x val="0.93884297520661153"/>
              <c:y val="0.24759615384615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26342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72727272727282"/>
          <c:y val="0.87980769230770073"/>
          <c:w val="0.46446280991736094"/>
          <c:h val="5.7692307692307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the 3 most popular types of CDM projects versus GDP/capita  in Indian states</a:t>
            </a:r>
          </a:p>
        </c:rich>
      </c:tx>
      <c:layout>
        <c:manualLayout>
          <c:xMode val="edge"/>
          <c:yMode val="edge"/>
          <c:x val="0.12211240800395792"/>
          <c:y val="2.403846153846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6425243698051"/>
          <c:y val="0.17067307692307482"/>
          <c:w val="0.74422562175385165"/>
          <c:h val="0.47596153846153527"/>
        </c:manualLayout>
      </c:layout>
      <c:barChart>
        <c:barDir val="col"/>
        <c:grouping val="clustered"/>
        <c:varyColors val="0"/>
        <c:ser>
          <c:idx val="1"/>
          <c:order val="0"/>
          <c:tx>
            <c:v>Biomass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India!$E$4:$E$33</c:f>
              <c:numCache>
                <c:formatCode>General</c:formatCode>
                <c:ptCount val="30"/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7">
                  <c:v>2</c:v>
                </c:pt>
                <c:pt idx="8">
                  <c:v>4</c:v>
                </c:pt>
                <c:pt idx="16">
                  <c:v>3</c:v>
                </c:pt>
                <c:pt idx="17">
                  <c:v>2</c:v>
                </c:pt>
                <c:pt idx="20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  <c:pt idx="27">
                  <c:v>5</c:v>
                </c:pt>
              </c:numCache>
            </c:numRef>
          </c:val>
        </c:ser>
        <c:ser>
          <c:idx val="0"/>
          <c:order val="1"/>
          <c:tx>
            <c:v>Wind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India!$AB$4:$AB$33</c:f>
              <c:numCache>
                <c:formatCode>General</c:formatCode>
                <c:ptCount val="30"/>
                <c:pt idx="2">
                  <c:v>1</c:v>
                </c:pt>
                <c:pt idx="5">
                  <c:v>29</c:v>
                </c:pt>
                <c:pt idx="8">
                  <c:v>154</c:v>
                </c:pt>
                <c:pt idx="16">
                  <c:v>16</c:v>
                </c:pt>
                <c:pt idx="17">
                  <c:v>110</c:v>
                </c:pt>
                <c:pt idx="20">
                  <c:v>281</c:v>
                </c:pt>
                <c:pt idx="22">
                  <c:v>137</c:v>
                </c:pt>
                <c:pt idx="23">
                  <c:v>3</c:v>
                </c:pt>
                <c:pt idx="27">
                  <c:v>146</c:v>
                </c:pt>
              </c:numCache>
            </c:numRef>
          </c:val>
        </c:ser>
        <c:ser>
          <c:idx val="3"/>
          <c:order val="3"/>
          <c:tx>
            <c:v>EE industry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India!$K$4:$K$33</c:f>
              <c:numCache>
                <c:formatCode>General</c:formatCode>
                <c:ptCount val="30"/>
                <c:pt idx="0">
                  <c:v>1</c:v>
                </c:pt>
                <c:pt idx="2">
                  <c:v>2</c:v>
                </c:pt>
                <c:pt idx="3">
                  <c:v>20</c:v>
                </c:pt>
                <c:pt idx="4">
                  <c:v>5</c:v>
                </c:pt>
                <c:pt idx="6">
                  <c:v>1</c:v>
                </c:pt>
                <c:pt idx="7">
                  <c:v>32</c:v>
                </c:pt>
                <c:pt idx="8">
                  <c:v>7</c:v>
                </c:pt>
                <c:pt idx="11">
                  <c:v>1</c:v>
                </c:pt>
                <c:pt idx="14">
                  <c:v>13</c:v>
                </c:pt>
                <c:pt idx="16">
                  <c:v>10</c:v>
                </c:pt>
                <c:pt idx="17">
                  <c:v>14</c:v>
                </c:pt>
                <c:pt idx="20">
                  <c:v>7</c:v>
                </c:pt>
                <c:pt idx="22">
                  <c:v>12</c:v>
                </c:pt>
                <c:pt idx="23">
                  <c:v>1</c:v>
                </c:pt>
                <c:pt idx="27">
                  <c:v>5</c:v>
                </c:pt>
                <c:pt idx="2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04728576"/>
        <c:axId val="205131776"/>
      </c:barChart>
      <c:lineChart>
        <c:grouping val="standard"/>
        <c:varyColors val="0"/>
        <c:ser>
          <c:idx val="2"/>
          <c:order val="2"/>
          <c:tx>
            <c:v>Rupies/cap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India!$A$4:$A$33</c:f>
              <c:strCache>
                <c:ptCount val="30"/>
                <c:pt idx="0">
                  <c:v>Bihar</c:v>
                </c:pt>
                <c:pt idx="1">
                  <c:v>Andaman and Nicobar</c:v>
                </c:pt>
                <c:pt idx="2">
                  <c:v>Uttar Pradesh</c:v>
                </c:pt>
                <c:pt idx="3">
                  <c:v>Orissa</c:v>
                </c:pt>
                <c:pt idx="4">
                  <c:v>Jharkhand</c:v>
                </c:pt>
                <c:pt idx="5">
                  <c:v>Madhya Pradesh</c:v>
                </c:pt>
                <c:pt idx="6">
                  <c:v>Assam</c:v>
                </c:pt>
                <c:pt idx="7">
                  <c:v>Chhattisgarh</c:v>
                </c:pt>
                <c:pt idx="8">
                  <c:v>Rajasthan</c:v>
                </c:pt>
                <c:pt idx="9">
                  <c:v>Manipur</c:v>
                </c:pt>
                <c:pt idx="10">
                  <c:v>Jammu and Kashmir</c:v>
                </c:pt>
                <c:pt idx="11">
                  <c:v>Uttarakhand</c:v>
                </c:pt>
                <c:pt idx="12">
                  <c:v>Meghalaya</c:v>
                </c:pt>
                <c:pt idx="13">
                  <c:v>Arunachal Pradesh</c:v>
                </c:pt>
                <c:pt idx="14">
                  <c:v>West Bengal</c:v>
                </c:pt>
                <c:pt idx="15">
                  <c:v>Tripura</c:v>
                </c:pt>
                <c:pt idx="16">
                  <c:v>Andhra Pradesh</c:v>
                </c:pt>
                <c:pt idx="17">
                  <c:v>Karnataka</c:v>
                </c:pt>
                <c:pt idx="18">
                  <c:v>Sikkim</c:v>
                </c:pt>
                <c:pt idx="19">
                  <c:v>Nagaland</c:v>
                </c:pt>
                <c:pt idx="20">
                  <c:v>Tamil Nadu</c:v>
                </c:pt>
                <c:pt idx="21">
                  <c:v>Mizoram</c:v>
                </c:pt>
                <c:pt idx="22">
                  <c:v>Gujarat</c:v>
                </c:pt>
                <c:pt idx="23">
                  <c:v>Kerala</c:v>
                </c:pt>
                <c:pt idx="24">
                  <c:v>Himachal Pradesh</c:v>
                </c:pt>
                <c:pt idx="25">
                  <c:v>Punjab</c:v>
                </c:pt>
                <c:pt idx="26">
                  <c:v>Haryana</c:v>
                </c:pt>
                <c:pt idx="27">
                  <c:v>Maharashtra</c:v>
                </c:pt>
                <c:pt idx="28">
                  <c:v>Delhi</c:v>
                </c:pt>
                <c:pt idx="29">
                  <c:v>Goa</c:v>
                </c:pt>
              </c:strCache>
            </c:strRef>
          </c:cat>
          <c:val>
            <c:numRef>
              <c:f>India!$AD$4:$AD$33</c:f>
              <c:numCache>
                <c:formatCode>0</c:formatCode>
                <c:ptCount val="30"/>
                <c:pt idx="0">
                  <c:v>5606</c:v>
                </c:pt>
                <c:pt idx="2">
                  <c:v>9963</c:v>
                </c:pt>
                <c:pt idx="3">
                  <c:v>10164</c:v>
                </c:pt>
                <c:pt idx="4">
                  <c:v>11139</c:v>
                </c:pt>
                <c:pt idx="5">
                  <c:v>11500</c:v>
                </c:pt>
                <c:pt idx="6">
                  <c:v>12247</c:v>
                </c:pt>
                <c:pt idx="7">
                  <c:v>12369</c:v>
                </c:pt>
                <c:pt idx="8">
                  <c:v>12641</c:v>
                </c:pt>
                <c:pt idx="9">
                  <c:v>12878</c:v>
                </c:pt>
                <c:pt idx="10">
                  <c:v>14507</c:v>
                </c:pt>
                <c:pt idx="11">
                  <c:v>14947</c:v>
                </c:pt>
                <c:pt idx="12">
                  <c:v>16803</c:v>
                </c:pt>
                <c:pt idx="13">
                  <c:v>16916</c:v>
                </c:pt>
                <c:pt idx="14">
                  <c:v>18494</c:v>
                </c:pt>
                <c:pt idx="15">
                  <c:v>18550</c:v>
                </c:pt>
                <c:pt idx="16">
                  <c:v>19087</c:v>
                </c:pt>
                <c:pt idx="17">
                  <c:v>19576</c:v>
                </c:pt>
                <c:pt idx="18">
                  <c:v>20013</c:v>
                </c:pt>
                <c:pt idx="19">
                  <c:v>20746</c:v>
                </c:pt>
                <c:pt idx="20">
                  <c:v>21740</c:v>
                </c:pt>
                <c:pt idx="21">
                  <c:v>22207</c:v>
                </c:pt>
                <c:pt idx="22">
                  <c:v>22624</c:v>
                </c:pt>
                <c:pt idx="23">
                  <c:v>22776</c:v>
                </c:pt>
                <c:pt idx="24">
                  <c:v>22902</c:v>
                </c:pt>
                <c:pt idx="25">
                  <c:v>26395</c:v>
                </c:pt>
                <c:pt idx="26">
                  <c:v>26818</c:v>
                </c:pt>
                <c:pt idx="27">
                  <c:v>26858</c:v>
                </c:pt>
                <c:pt idx="28">
                  <c:v>45579</c:v>
                </c:pt>
                <c:pt idx="29">
                  <c:v>60787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20384"/>
        <c:axId val="204726656"/>
      </c:lineChart>
      <c:catAx>
        <c:axId val="204720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72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26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Rupies/cap</a:t>
                </a:r>
              </a:p>
            </c:rich>
          </c:tx>
          <c:layout>
            <c:manualLayout>
              <c:xMode val="edge"/>
              <c:yMode val="edge"/>
              <c:x val="2.4752515135937368E-2"/>
              <c:y val="0.319711538461535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720384"/>
        <c:crosses val="autoZero"/>
        <c:crossBetween val="between"/>
      </c:valAx>
      <c:catAx>
        <c:axId val="204728576"/>
        <c:scaling>
          <c:orientation val="minMax"/>
        </c:scaling>
        <c:delete val="1"/>
        <c:axPos val="b"/>
        <c:majorTickMark val="out"/>
        <c:minorTickMark val="none"/>
        <c:tickLblPos val="none"/>
        <c:crossAx val="205131776"/>
        <c:crosses val="autoZero"/>
        <c:auto val="0"/>
        <c:lblAlgn val="ctr"/>
        <c:lblOffset val="100"/>
        <c:noMultiLvlLbl val="0"/>
      </c:catAx>
      <c:valAx>
        <c:axId val="205131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CDM projects</a:t>
                </a:r>
              </a:p>
            </c:rich>
          </c:tx>
          <c:layout>
            <c:manualLayout>
              <c:xMode val="edge"/>
              <c:yMode val="edge"/>
              <c:x val="0.93894540748990418"/>
              <c:y val="0.221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047285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4723008719808"/>
          <c:y val="0.92788461538461564"/>
          <c:w val="0.59901086628968503"/>
          <c:h val="5.7692307692307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CDM projects in India by type</a:t>
            </a:r>
          </a:p>
        </c:rich>
      </c:tx>
      <c:layout>
        <c:manualLayout>
          <c:xMode val="edge"/>
          <c:yMode val="edge"/>
          <c:x val="0.15644820295983375"/>
          <c:y val="3.7837887771706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4594785059903"/>
          <c:y val="0.37297346517825009"/>
          <c:w val="0.32276250880902407"/>
          <c:h val="0.4126126126126158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449939793466665E-2"/>
                  <c:y val="-4.38845144356955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769289673885867"/>
                  <c:y val="-4.14221465560048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8485736323128686E-2"/>
                  <c:y val="5.58672057884656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112833147443116E-2"/>
                  <c:y val="5.74471164077464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457719476397367E-2"/>
                  <c:y val="9.0863587997446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1641058081269566E-2"/>
                  <c:y val="0.112961906788678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4312785426135763E-2"/>
                  <c:y val="3.63677378165568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0593242440889391E-2"/>
                  <c:y val="-3.0889409094133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0269891739219685"/>
                  <c:y val="-3.64392423919984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3868167113360155"/>
                  <c:y val="-6.88776335390508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2.986155271817241E-2"/>
                  <c:y val="-9.454437114279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6.9228967943489123E-2"/>
                  <c:y val="-0.133904518691920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0.13407634299412374"/>
                  <c:y val="-1.11904660566077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(India!$D$3:$E$3,India!$I$3:$N$3,India!$R$3:$T$3,India!$X$3,India!$AA$3)</c:f>
              <c:strCache>
                <c:ptCount val="13"/>
                <c:pt idx="0">
                  <c:v>Biomass energy</c:v>
                </c:pt>
                <c:pt idx="1">
                  <c:v>Cement</c:v>
                </c:pt>
                <c:pt idx="2">
                  <c:v>EE households</c:v>
                </c:pt>
                <c:pt idx="3">
                  <c:v>EE industry</c:v>
                </c:pt>
                <c:pt idx="4">
                  <c:v>EE own generation</c:v>
                </c:pt>
                <c:pt idx="5">
                  <c:v>EE service</c:v>
                </c:pt>
                <c:pt idx="6">
                  <c:v>EE supply side</c:v>
                </c:pt>
                <c:pt idx="7">
                  <c:v>Fossil fuel switch</c:v>
                </c:pt>
                <c:pt idx="8">
                  <c:v>Hydro</c:v>
                </c:pt>
                <c:pt idx="9">
                  <c:v>Landfill gas</c:v>
                </c:pt>
                <c:pt idx="10">
                  <c:v>Methane avoidance</c:v>
                </c:pt>
                <c:pt idx="11">
                  <c:v>Reforestation</c:v>
                </c:pt>
                <c:pt idx="12">
                  <c:v>Transport</c:v>
                </c:pt>
              </c:strCache>
            </c:strRef>
          </c:cat>
          <c:val>
            <c:numRef>
              <c:f>(India!$D$37:$E$37,India!$I$37:$N$37,India!$R$37:$T$37,India!$X$37,India!$AA$37)</c:f>
              <c:numCache>
                <c:formatCode>0.0%</c:formatCode>
                <c:ptCount val="13"/>
                <c:pt idx="0">
                  <c:v>0.16929133858267717</c:v>
                </c:pt>
                <c:pt idx="1">
                  <c:v>1.1373578302712161E-2</c:v>
                </c:pt>
                <c:pt idx="2">
                  <c:v>3.2370953630796152E-2</c:v>
                </c:pt>
                <c:pt idx="3">
                  <c:v>4.5056867891513558E-2</c:v>
                </c:pt>
                <c:pt idx="4">
                  <c:v>5.8617672790901139E-2</c:v>
                </c:pt>
                <c:pt idx="5">
                  <c:v>1.2685914260717411E-2</c:v>
                </c:pt>
                <c:pt idx="6">
                  <c:v>2.0997375328083989E-2</c:v>
                </c:pt>
                <c:pt idx="7">
                  <c:v>2.3622047244094488E-2</c:v>
                </c:pt>
                <c:pt idx="8">
                  <c:v>0.10673665791776028</c:v>
                </c:pt>
                <c:pt idx="9">
                  <c:v>1.5310586176727909E-2</c:v>
                </c:pt>
                <c:pt idx="10">
                  <c:v>2.0122484689413824E-2</c:v>
                </c:pt>
                <c:pt idx="11">
                  <c:v>6.5616797900262466E-3</c:v>
                </c:pt>
                <c:pt idx="12">
                  <c:v>6.5616797900262466E-3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588" r="0.750000000000005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46</xdr:col>
      <xdr:colOff>495300</xdr:colOff>
      <xdr:row>29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16</xdr:row>
      <xdr:rowOff>28575</xdr:rowOff>
    </xdr:from>
    <xdr:to>
      <xdr:col>4</xdr:col>
      <xdr:colOff>352425</xdr:colOff>
      <xdr:row>27</xdr:row>
      <xdr:rowOff>76200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3133725"/>
          <a:ext cx="1714500" cy="1933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114300</xdr:colOff>
      <xdr:row>26</xdr:row>
      <xdr:rowOff>161925</xdr:rowOff>
    </xdr:from>
    <xdr:to>
      <xdr:col>43</xdr:col>
      <xdr:colOff>390525</xdr:colOff>
      <xdr:row>50</xdr:row>
      <xdr:rowOff>123825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142875</xdr:colOff>
      <xdr:row>3</xdr:row>
      <xdr:rowOff>28575</xdr:rowOff>
    </xdr:from>
    <xdr:to>
      <xdr:col>43</xdr:col>
      <xdr:colOff>409575</xdr:colOff>
      <xdr:row>26</xdr:row>
      <xdr:rowOff>38100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19050</xdr:colOff>
      <xdr:row>3</xdr:row>
      <xdr:rowOff>28575</xdr:rowOff>
    </xdr:from>
    <xdr:to>
      <xdr:col>51</xdr:col>
      <xdr:colOff>257175</xdr:colOff>
      <xdr:row>23</xdr:row>
      <xdr:rowOff>123825</xdr:rowOff>
    </xdr:to>
    <xdr:graphicFrame macro="">
      <xdr:nvGraphicFramePr>
        <xdr:cNvPr id="15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4</xdr:row>
      <xdr:rowOff>0</xdr:rowOff>
    </xdr:from>
    <xdr:to>
      <xdr:col>35</xdr:col>
      <xdr:colOff>552450</xdr:colOff>
      <xdr:row>23</xdr:row>
      <xdr:rowOff>95250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981075"/>
          <a:ext cx="2381250" cy="33528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266700</xdr:colOff>
      <xdr:row>3</xdr:row>
      <xdr:rowOff>152400</xdr:rowOff>
    </xdr:from>
    <xdr:to>
      <xdr:col>40</xdr:col>
      <xdr:colOff>542925</xdr:colOff>
      <xdr:row>27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266700</xdr:colOff>
      <xdr:row>28</xdr:row>
      <xdr:rowOff>28575</xdr:rowOff>
    </xdr:from>
    <xdr:to>
      <xdr:col>40</xdr:col>
      <xdr:colOff>552450</xdr:colOff>
      <xdr:row>51</xdr:row>
      <xdr:rowOff>47625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466725</xdr:colOff>
      <xdr:row>4</xdr:row>
      <xdr:rowOff>38100</xdr:rowOff>
    </xdr:from>
    <xdr:to>
      <xdr:col>49</xdr:col>
      <xdr:colOff>95250</xdr:colOff>
      <xdr:row>24</xdr:row>
      <xdr:rowOff>133350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6"/>
  <sheetViews>
    <sheetView tabSelected="1" workbookViewId="0">
      <selection activeCell="D26" sqref="D26"/>
    </sheetView>
  </sheetViews>
  <sheetFormatPr defaultRowHeight="12.75" x14ac:dyDescent="0.2"/>
  <cols>
    <col min="2" max="2" width="20.42578125" customWidth="1"/>
  </cols>
  <sheetData>
    <row r="1" spans="1:21" x14ac:dyDescent="0.2">
      <c r="A1" s="64" t="s">
        <v>1672</v>
      </c>
    </row>
    <row r="3" spans="1:21" x14ac:dyDescent="0.2">
      <c r="A3" s="61" t="s">
        <v>1667</v>
      </c>
      <c r="U3" s="64" t="s">
        <v>1668</v>
      </c>
    </row>
    <row r="5" spans="1:21" x14ac:dyDescent="0.2">
      <c r="A5" t="s">
        <v>1341</v>
      </c>
    </row>
    <row r="6" spans="1:21" x14ac:dyDescent="0.2">
      <c r="A6" t="s">
        <v>1342</v>
      </c>
    </row>
    <row r="8" spans="1:21" x14ac:dyDescent="0.2">
      <c r="A8" t="s">
        <v>1343</v>
      </c>
    </row>
    <row r="10" spans="1:21" x14ac:dyDescent="0.2">
      <c r="A10" t="s">
        <v>1344</v>
      </c>
    </row>
    <row r="11" spans="1:21" x14ac:dyDescent="0.2">
      <c r="A11" t="s">
        <v>1345</v>
      </c>
    </row>
    <row r="13" spans="1:21" x14ac:dyDescent="0.2">
      <c r="A13" t="s">
        <v>1346</v>
      </c>
    </row>
    <row r="14" spans="1:21" x14ac:dyDescent="0.2">
      <c r="A14" t="s">
        <v>1347</v>
      </c>
    </row>
    <row r="36" spans="21:21" x14ac:dyDescent="0.2">
      <c r="U36" s="96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F18"/>
  <sheetViews>
    <sheetView workbookViewId="0">
      <pane xSplit="1" ySplit="3" topLeftCell="Q4" activePane="bottomRight" state="frozen"/>
      <selection activeCell="U36" sqref="U36"/>
      <selection pane="topRight" activeCell="U36" sqref="U36"/>
      <selection pane="bottomLeft" activeCell="U36" sqref="U36"/>
      <selection pane="bottomRight" activeCell="AJ18" sqref="AJ18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7109375" customWidth="1"/>
    <col min="5" max="5" width="8.42578125" customWidth="1"/>
    <col min="6" max="6" width="7.28515625" customWidth="1"/>
    <col min="7" max="7" width="9.28515625" customWidth="1"/>
    <col min="8" max="8" width="10.140625" customWidth="1"/>
    <col min="9" max="9" width="10.7109375" customWidth="1"/>
    <col min="10" max="10" width="10.5703125" customWidth="1"/>
    <col min="11" max="11" width="7.7109375" customWidth="1"/>
    <col min="12" max="12" width="7.42578125" customWidth="1"/>
    <col min="13" max="13" width="6.85546875" customWidth="1"/>
    <col min="14" max="14" width="7" customWidth="1"/>
    <col min="16" max="16" width="7.5703125" customWidth="1"/>
    <col min="17" max="17" width="6.28515625" customWidth="1"/>
    <col min="18" max="18" width="6.140625" customWidth="1"/>
    <col min="19" max="19" width="6.42578125" customWidth="1"/>
    <col min="20" max="20" width="9.28515625" customWidth="1"/>
    <col min="21" max="21" width="9.285156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1613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4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1" t="s">
        <v>1588</v>
      </c>
      <c r="AC4" s="11">
        <f t="shared" ref="AC4:AC13" si="0">SUM(B4:AB4)</f>
        <v>0</v>
      </c>
      <c r="AD4" s="27"/>
      <c r="AE4" s="45"/>
    </row>
    <row r="5" spans="1:32" ht="13.5" customHeight="1" x14ac:dyDescent="0.2">
      <c r="A5" s="1" t="s">
        <v>1614</v>
      </c>
      <c r="AC5" s="13">
        <f t="shared" si="0"/>
        <v>0</v>
      </c>
      <c r="AD5" s="28"/>
      <c r="AE5" s="46"/>
    </row>
    <row r="6" spans="1:32" ht="13.5" customHeight="1" x14ac:dyDescent="0.2">
      <c r="A6" s="1" t="s">
        <v>1615</v>
      </c>
      <c r="AC6" s="13">
        <f t="shared" si="0"/>
        <v>0</v>
      </c>
      <c r="AD6" s="28"/>
      <c r="AE6" s="46"/>
    </row>
    <row r="7" spans="1:32" ht="13.5" customHeight="1" x14ac:dyDescent="0.2">
      <c r="A7" s="1" t="s">
        <v>1589</v>
      </c>
      <c r="AC7" s="13">
        <f t="shared" si="0"/>
        <v>0</v>
      </c>
      <c r="AD7" s="28"/>
      <c r="AE7" s="46"/>
    </row>
    <row r="8" spans="1:32" ht="13.5" customHeight="1" x14ac:dyDescent="0.2">
      <c r="A8" s="1" t="s">
        <v>1590</v>
      </c>
      <c r="AC8" s="13">
        <f t="shared" si="0"/>
        <v>0</v>
      </c>
      <c r="AD8" s="28"/>
      <c r="AE8" s="46"/>
    </row>
    <row r="9" spans="1:32" ht="13.5" customHeight="1" x14ac:dyDescent="0.2">
      <c r="A9" s="1" t="s">
        <v>1616</v>
      </c>
      <c r="AC9" s="13">
        <f t="shared" si="0"/>
        <v>0</v>
      </c>
      <c r="AD9" s="28"/>
      <c r="AE9" s="46"/>
    </row>
    <row r="10" spans="1:32" ht="13.5" customHeight="1" x14ac:dyDescent="0.2">
      <c r="A10" s="1" t="s">
        <v>1617</v>
      </c>
      <c r="AC10" s="13">
        <f t="shared" si="0"/>
        <v>0</v>
      </c>
      <c r="AD10" s="28"/>
      <c r="AE10" s="46"/>
      <c r="AF10"/>
    </row>
    <row r="11" spans="1:32" ht="13.5" customHeight="1" x14ac:dyDescent="0.2">
      <c r="A11" s="1" t="s">
        <v>1618</v>
      </c>
      <c r="AC11" s="13">
        <f t="shared" si="0"/>
        <v>0</v>
      </c>
      <c r="AD11" s="28"/>
      <c r="AE11" s="46"/>
    </row>
    <row r="12" spans="1:32" ht="13.5" customHeight="1" x14ac:dyDescent="0.2">
      <c r="A12" s="1" t="s">
        <v>1619</v>
      </c>
      <c r="AC12" s="13">
        <f t="shared" si="0"/>
        <v>0</v>
      </c>
      <c r="AD12" s="28"/>
      <c r="AE12" s="46"/>
    </row>
    <row r="13" spans="1:32" ht="13.5" customHeight="1" x14ac:dyDescent="0.2">
      <c r="A13" s="1" t="s">
        <v>1620</v>
      </c>
      <c r="AC13" s="13">
        <f t="shared" si="0"/>
        <v>0</v>
      </c>
      <c r="AD13" s="28"/>
      <c r="AE13" s="46"/>
    </row>
    <row r="14" spans="1:32" ht="13.5" customHeight="1" x14ac:dyDescent="0.2">
      <c r="A14" s="1" t="s">
        <v>1591</v>
      </c>
      <c r="AC14" s="13">
        <f>SUM(B14:AB14)</f>
        <v>0</v>
      </c>
      <c r="AD14" s="28"/>
      <c r="AE14" s="46"/>
    </row>
    <row r="15" spans="1:32" ht="13.5" customHeight="1" x14ac:dyDescent="0.2">
      <c r="A15" s="1" t="s">
        <v>1621</v>
      </c>
      <c r="AC15" s="13">
        <f>SUM(B15:AB15)</f>
        <v>0</v>
      </c>
      <c r="AD15" s="28"/>
      <c r="AE15" s="46"/>
    </row>
    <row r="16" spans="1:32" ht="13.5" customHeight="1" x14ac:dyDescent="0.2">
      <c r="A16" s="8" t="s">
        <v>75</v>
      </c>
      <c r="AC16" s="13">
        <f>SUM(B16:AB16)</f>
        <v>0</v>
      </c>
      <c r="AD16" s="30"/>
      <c r="AE16" s="33"/>
    </row>
    <row r="17" spans="1:31" ht="13.5" customHeight="1" x14ac:dyDescent="0.2">
      <c r="A17" s="25" t="s">
        <v>115</v>
      </c>
      <c r="AC17" s="15">
        <f>SUM(B17:AB17)</f>
        <v>0</v>
      </c>
      <c r="AD17" s="29"/>
      <c r="AE17" s="33"/>
    </row>
    <row r="18" spans="1:31" ht="13.5" customHeight="1" x14ac:dyDescent="0.2">
      <c r="A18" s="26" t="s">
        <v>106</v>
      </c>
      <c r="B18" s="20">
        <f t="shared" ref="B18:AC18" si="1">SUM(B4:B17)</f>
        <v>0</v>
      </c>
      <c r="C18" s="21">
        <f t="shared" si="1"/>
        <v>0</v>
      </c>
      <c r="D18" s="21">
        <f t="shared" si="1"/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1">
        <f t="shared" si="1"/>
        <v>0</v>
      </c>
      <c r="O18" s="21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21">
        <f t="shared" si="1"/>
        <v>0</v>
      </c>
      <c r="T18" s="21">
        <f t="shared" si="1"/>
        <v>0</v>
      </c>
      <c r="U18" s="21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0</v>
      </c>
      <c r="AC18" s="23">
        <f t="shared" si="1"/>
        <v>0</v>
      </c>
      <c r="AD18" s="29"/>
      <c r="AE18" s="23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30"/>
  <sheetViews>
    <sheetView workbookViewId="0">
      <pane xSplit="1" ySplit="3" topLeftCell="D4" activePane="bottomRight" state="frozen"/>
      <selection activeCell="U36" sqref="U36"/>
      <selection pane="topRight" activeCell="U36" sqref="U36"/>
      <selection pane="bottomLeft" activeCell="U36" sqref="U36"/>
      <selection pane="bottomRight" activeCell="U30" sqref="U30"/>
    </sheetView>
  </sheetViews>
  <sheetFormatPr defaultRowHeight="13.5" customHeight="1" x14ac:dyDescent="0.2"/>
  <cols>
    <col min="1" max="1" width="20.140625" style="2" customWidth="1"/>
    <col min="2" max="2" width="8" customWidth="1"/>
    <col min="3" max="3" width="6.42578125" customWidth="1"/>
    <col min="4" max="4" width="8.28515625" customWidth="1"/>
    <col min="5" max="5" width="8.42578125" customWidth="1"/>
    <col min="6" max="6" width="7.28515625" customWidth="1"/>
    <col min="7" max="7" width="8.28515625" customWidth="1"/>
    <col min="8" max="8" width="10" customWidth="1"/>
    <col min="9" max="9" width="10.7109375" customWidth="1"/>
    <col min="10" max="10" width="8.28515625" customWidth="1"/>
    <col min="12" max="12" width="8.7109375" customWidth="1"/>
    <col min="13" max="13" width="6.85546875" customWidth="1"/>
    <col min="14" max="14" width="7" customWidth="1"/>
    <col min="16" max="16" width="8" customWidth="1"/>
    <col min="17" max="17" width="7.28515625" customWidth="1"/>
    <col min="18" max="18" width="6.140625" customWidth="1"/>
    <col min="19" max="19" width="6.42578125" customWidth="1"/>
    <col min="20" max="20" width="8.85546875" customWidth="1"/>
    <col min="21" max="21" width="8.8554687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9.7109375" style="96" customWidth="1"/>
    <col min="31" max="31" width="13.28515625" bestFit="1" customWidth="1"/>
    <col min="32" max="32" width="10.28515625" customWidth="1"/>
    <col min="33" max="33" width="8.7109375" style="1" customWidth="1"/>
    <col min="34" max="34" width="10.85546875" customWidth="1"/>
  </cols>
  <sheetData>
    <row r="1" spans="1:35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  <c r="AG1" s="96" t="s">
        <v>1658</v>
      </c>
      <c r="AH1" s="96" t="s">
        <v>1659</v>
      </c>
      <c r="AI1" s="96" t="s">
        <v>1660</v>
      </c>
    </row>
    <row r="2" spans="1:35" ht="13.5" customHeight="1" x14ac:dyDescent="0.2">
      <c r="B2" s="35"/>
      <c r="AH2" s="64" t="s">
        <v>1662</v>
      </c>
      <c r="AI2" s="64" t="s">
        <v>1663</v>
      </c>
    </row>
    <row r="3" spans="1:35" ht="39.75" customHeight="1" x14ac:dyDescent="0.2">
      <c r="A3" s="3" t="s">
        <v>1279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111" t="s">
        <v>1664</v>
      </c>
      <c r="AD3" s="73" t="s">
        <v>1338</v>
      </c>
      <c r="AE3" s="103" t="s">
        <v>1666</v>
      </c>
      <c r="AF3" s="31" t="s">
        <v>1661</v>
      </c>
      <c r="AG3" s="103" t="s">
        <v>1665</v>
      </c>
    </row>
    <row r="4" spans="1:35" ht="13.5" customHeight="1" x14ac:dyDescent="0.2">
      <c r="A4" t="s">
        <v>607</v>
      </c>
      <c r="S4">
        <v>1</v>
      </c>
      <c r="T4">
        <v>5</v>
      </c>
      <c r="AC4" s="11">
        <f t="shared" ref="AC4:AC27" si="0">SUM(B4:AB4)</f>
        <v>6</v>
      </c>
      <c r="AD4" s="57">
        <f>AC4/AF4</f>
        <v>4.1431084914389569</v>
      </c>
      <c r="AE4" s="113">
        <f t="shared" ref="AE4:AE27" si="1">AG4/AF4</f>
        <v>3364.2040950484329</v>
      </c>
      <c r="AF4" s="110">
        <v>1.448188</v>
      </c>
      <c r="AG4" s="106">
        <v>4872</v>
      </c>
    </row>
    <row r="5" spans="1:35" ht="13.5" customHeight="1" x14ac:dyDescent="0.2">
      <c r="A5" t="s">
        <v>606</v>
      </c>
      <c r="S5">
        <v>1</v>
      </c>
      <c r="AC5" s="13">
        <f t="shared" si="0"/>
        <v>1</v>
      </c>
      <c r="AD5" s="58">
        <f t="shared" ref="AD5:AD27" si="2">AC5/AF5</f>
        <v>0.82342411035200547</v>
      </c>
      <c r="AE5" s="114">
        <f t="shared" si="1"/>
        <v>3427.914571395399</v>
      </c>
      <c r="AF5" s="101">
        <v>1.2144410000000001</v>
      </c>
      <c r="AG5" s="107">
        <v>4163</v>
      </c>
    </row>
    <row r="6" spans="1:35" ht="13.5" customHeight="1" x14ac:dyDescent="0.2">
      <c r="A6" t="s">
        <v>602</v>
      </c>
      <c r="AC6" s="13">
        <f t="shared" si="0"/>
        <v>0</v>
      </c>
      <c r="AD6" s="58">
        <f t="shared" si="2"/>
        <v>0</v>
      </c>
      <c r="AE6" s="114">
        <f t="shared" si="1"/>
        <v>3555.5169929191452</v>
      </c>
      <c r="AF6" s="101">
        <v>0.53016200000000002</v>
      </c>
      <c r="AG6" s="107">
        <v>1885</v>
      </c>
    </row>
    <row r="7" spans="1:35" ht="13.5" customHeight="1" x14ac:dyDescent="0.2">
      <c r="A7" t="s">
        <v>605</v>
      </c>
      <c r="D7">
        <v>1</v>
      </c>
      <c r="AC7" s="13">
        <f t="shared" si="0"/>
        <v>1</v>
      </c>
      <c r="AD7" s="58">
        <f t="shared" si="2"/>
        <v>1.4852065996640462</v>
      </c>
      <c r="AE7" s="114">
        <f t="shared" si="1"/>
        <v>4090.2589754747837</v>
      </c>
      <c r="AF7" s="101">
        <v>0.67330699999999999</v>
      </c>
      <c r="AG7" s="107">
        <v>2754</v>
      </c>
    </row>
    <row r="8" spans="1:35" ht="13.5" customHeight="1" x14ac:dyDescent="0.2">
      <c r="A8" t="s">
        <v>603</v>
      </c>
      <c r="AC8" s="13">
        <f t="shared" si="0"/>
        <v>0</v>
      </c>
      <c r="AD8" s="58">
        <f t="shared" si="2"/>
        <v>0</v>
      </c>
      <c r="AE8" s="114">
        <f t="shared" si="1"/>
        <v>4146.8492569122845</v>
      </c>
      <c r="AF8" s="101">
        <v>1.0552589999999999</v>
      </c>
      <c r="AG8" s="107">
        <v>4376</v>
      </c>
    </row>
    <row r="9" spans="1:35" ht="13.5" customHeight="1" x14ac:dyDescent="0.2">
      <c r="A9" t="s">
        <v>599</v>
      </c>
      <c r="D9">
        <v>2</v>
      </c>
      <c r="S9">
        <v>1</v>
      </c>
      <c r="AC9" s="13">
        <f t="shared" si="0"/>
        <v>3</v>
      </c>
      <c r="AD9" s="58">
        <f t="shared" si="2"/>
        <v>2.7233288519444114</v>
      </c>
      <c r="AE9" s="114">
        <f t="shared" si="1"/>
        <v>4695.9267170361463</v>
      </c>
      <c r="AF9" s="101">
        <v>1.101593</v>
      </c>
      <c r="AG9" s="107">
        <v>5173</v>
      </c>
    </row>
    <row r="10" spans="1:35" ht="13.5" customHeight="1" x14ac:dyDescent="0.2">
      <c r="A10" t="s">
        <v>601</v>
      </c>
      <c r="B10">
        <v>1</v>
      </c>
      <c r="X10">
        <v>1</v>
      </c>
      <c r="AC10" s="13">
        <f t="shared" si="0"/>
        <v>2</v>
      </c>
      <c r="AD10" s="58">
        <f t="shared" si="2"/>
        <v>2.0149204862003134</v>
      </c>
      <c r="AE10" s="114">
        <f t="shared" si="1"/>
        <v>4778.3839330240426</v>
      </c>
      <c r="AF10" s="101">
        <v>0.99259500000000001</v>
      </c>
      <c r="AG10" s="107">
        <v>4743</v>
      </c>
    </row>
    <row r="11" spans="1:35" ht="13.5" customHeight="1" x14ac:dyDescent="0.2">
      <c r="A11" t="s">
        <v>604</v>
      </c>
      <c r="AC11" s="13">
        <f t="shared" si="0"/>
        <v>0</v>
      </c>
      <c r="AD11" s="58">
        <f t="shared" si="2"/>
        <v>0</v>
      </c>
      <c r="AE11" s="114">
        <f t="shared" si="1"/>
        <v>5386.6907092170995</v>
      </c>
      <c r="AF11" s="101">
        <v>0.87400599999999995</v>
      </c>
      <c r="AG11" s="107">
        <v>4708</v>
      </c>
    </row>
    <row r="12" spans="1:35" ht="13.5" customHeight="1" x14ac:dyDescent="0.2">
      <c r="A12" t="s">
        <v>600</v>
      </c>
      <c r="T12">
        <v>2</v>
      </c>
      <c r="AC12" s="13">
        <f t="shared" si="0"/>
        <v>2</v>
      </c>
      <c r="AD12" s="58">
        <f t="shared" si="2"/>
        <v>1.6181308323503192</v>
      </c>
      <c r="AE12" s="114">
        <f t="shared" si="1"/>
        <v>6476.5686564821526</v>
      </c>
      <c r="AF12" s="101">
        <v>1.2359939999999998</v>
      </c>
      <c r="AG12" s="107">
        <v>8005</v>
      </c>
    </row>
    <row r="13" spans="1:35" ht="13.5" customHeight="1" x14ac:dyDescent="0.2">
      <c r="A13" t="s">
        <v>596</v>
      </c>
      <c r="R13">
        <v>2</v>
      </c>
      <c r="Y13">
        <v>2</v>
      </c>
      <c r="AC13" s="13">
        <f t="shared" si="0"/>
        <v>4</v>
      </c>
      <c r="AD13" s="58">
        <f t="shared" si="2"/>
        <v>5.8732407808473619</v>
      </c>
      <c r="AE13" s="114">
        <f t="shared" si="1"/>
        <v>6517.8289565453597</v>
      </c>
      <c r="AF13" s="101">
        <v>0.68105499999999997</v>
      </c>
      <c r="AG13" s="107">
        <v>4439</v>
      </c>
    </row>
    <row r="14" spans="1:35" ht="13.5" customHeight="1" x14ac:dyDescent="0.2">
      <c r="A14" t="s">
        <v>593</v>
      </c>
      <c r="AC14" s="13">
        <f t="shared" si="0"/>
        <v>0</v>
      </c>
      <c r="AD14" s="58">
        <f t="shared" si="2"/>
        <v>0</v>
      </c>
      <c r="AE14" s="114">
        <f t="shared" si="1"/>
        <v>6712.6298396932434</v>
      </c>
      <c r="AF14" s="101">
        <v>0.31895100000000004</v>
      </c>
      <c r="AG14" s="107">
        <v>2141</v>
      </c>
    </row>
    <row r="15" spans="1:35" ht="13.5" customHeight="1" x14ac:dyDescent="0.2">
      <c r="A15" t="s">
        <v>594</v>
      </c>
      <c r="D15">
        <v>2</v>
      </c>
      <c r="F15">
        <v>1</v>
      </c>
      <c r="J15">
        <v>1</v>
      </c>
      <c r="K15">
        <v>1</v>
      </c>
      <c r="S15">
        <v>7</v>
      </c>
      <c r="T15">
        <v>1</v>
      </c>
      <c r="AC15" s="13">
        <f t="shared" si="0"/>
        <v>13</v>
      </c>
      <c r="AD15" s="58">
        <f t="shared" si="2"/>
        <v>0.83199552719204573</v>
      </c>
      <c r="AE15" s="114">
        <f t="shared" si="1"/>
        <v>6805.6594127749968</v>
      </c>
      <c r="AF15" s="109">
        <v>15.625084000000001</v>
      </c>
      <c r="AG15" s="107">
        <v>106339</v>
      </c>
    </row>
    <row r="16" spans="1:35" ht="13.5" customHeight="1" x14ac:dyDescent="0.2">
      <c r="A16" t="s">
        <v>588</v>
      </c>
      <c r="AC16" s="13">
        <f t="shared" si="0"/>
        <v>0</v>
      </c>
      <c r="AD16" s="58">
        <f t="shared" si="2"/>
        <v>0</v>
      </c>
      <c r="AE16" s="114">
        <f t="shared" si="1"/>
        <v>6927.1661094974515</v>
      </c>
      <c r="AF16" s="101">
        <v>0.63864500000000002</v>
      </c>
      <c r="AG16" s="107">
        <v>4424</v>
      </c>
    </row>
    <row r="17" spans="1:33" ht="13.5" customHeight="1" x14ac:dyDescent="0.2">
      <c r="A17" t="s">
        <v>609</v>
      </c>
      <c r="AC17" s="13">
        <f t="shared" si="0"/>
        <v>0</v>
      </c>
      <c r="AD17" s="58">
        <f t="shared" si="2"/>
        <v>0</v>
      </c>
      <c r="AE17" s="114">
        <f t="shared" si="1"/>
        <v>6956.5582270817222</v>
      </c>
      <c r="AF17" s="101">
        <v>0.33364199999999999</v>
      </c>
      <c r="AG17" s="107">
        <v>2321</v>
      </c>
    </row>
    <row r="18" spans="1:33" ht="13.5" customHeight="1" x14ac:dyDescent="0.2">
      <c r="A18" t="s">
        <v>597</v>
      </c>
      <c r="K18">
        <v>1</v>
      </c>
      <c r="S18">
        <v>1</v>
      </c>
      <c r="AC18" s="13">
        <f t="shared" si="0"/>
        <v>2</v>
      </c>
      <c r="AD18" s="58">
        <f t="shared" si="2"/>
        <v>1.1501332141795322</v>
      </c>
      <c r="AE18" s="114">
        <f t="shared" si="1"/>
        <v>7953.1711760514654</v>
      </c>
      <c r="AF18" s="101">
        <v>1.7389290000000002</v>
      </c>
      <c r="AG18" s="107">
        <v>13830</v>
      </c>
    </row>
    <row r="19" spans="1:33" ht="13.5" customHeight="1" x14ac:dyDescent="0.2">
      <c r="A19" t="s">
        <v>598</v>
      </c>
      <c r="D19">
        <v>1</v>
      </c>
      <c r="Q19">
        <v>1</v>
      </c>
      <c r="AC19" s="13">
        <f t="shared" si="0"/>
        <v>2</v>
      </c>
      <c r="AD19" s="58">
        <f t="shared" si="2"/>
        <v>4.6263098239689109</v>
      </c>
      <c r="AE19" s="114">
        <f t="shared" si="1"/>
        <v>8366.681316647775</v>
      </c>
      <c r="AF19" s="101">
        <v>0.43231000000000003</v>
      </c>
      <c r="AG19" s="107">
        <v>3617</v>
      </c>
    </row>
    <row r="20" spans="1:33" ht="13.5" customHeight="1" x14ac:dyDescent="0.2">
      <c r="A20" t="s">
        <v>394</v>
      </c>
      <c r="D20">
        <v>1</v>
      </c>
      <c r="AC20" s="65">
        <f t="shared" si="0"/>
        <v>1</v>
      </c>
      <c r="AD20" s="58">
        <f t="shared" si="2"/>
        <v>0.30221742972538107</v>
      </c>
      <c r="AE20" s="114">
        <f t="shared" si="1"/>
        <v>8450.9059874108298</v>
      </c>
      <c r="AF20" s="101">
        <v>3.3088760000000002</v>
      </c>
      <c r="AG20" s="107">
        <v>27963</v>
      </c>
    </row>
    <row r="21" spans="1:33" ht="13.5" customHeight="1" x14ac:dyDescent="0.2">
      <c r="A21" t="s">
        <v>592</v>
      </c>
      <c r="D21">
        <v>1</v>
      </c>
      <c r="S21">
        <v>1</v>
      </c>
      <c r="T21">
        <v>1</v>
      </c>
      <c r="AC21" s="13">
        <f t="shared" si="0"/>
        <v>3</v>
      </c>
      <c r="AD21" s="58">
        <f t="shared" si="2"/>
        <v>0.93910322528742041</v>
      </c>
      <c r="AE21" s="114">
        <f t="shared" si="1"/>
        <v>8888.6120273454344</v>
      </c>
      <c r="AF21" s="101">
        <v>3.194537</v>
      </c>
      <c r="AG21" s="107">
        <v>28395</v>
      </c>
    </row>
    <row r="22" spans="1:33" ht="13.5" customHeight="1" x14ac:dyDescent="0.2">
      <c r="A22" t="s">
        <v>590</v>
      </c>
      <c r="M22">
        <v>2</v>
      </c>
      <c r="W22">
        <v>1</v>
      </c>
      <c r="AB22">
        <v>10</v>
      </c>
      <c r="AC22" s="13">
        <f t="shared" si="0"/>
        <v>13</v>
      </c>
      <c r="AD22" s="58">
        <f t="shared" si="2"/>
        <v>25.534857044084948</v>
      </c>
      <c r="AE22" s="114">
        <f t="shared" si="1"/>
        <v>9850.562159698924</v>
      </c>
      <c r="AF22" s="101">
        <v>0.509108</v>
      </c>
      <c r="AG22" s="107">
        <v>5015</v>
      </c>
    </row>
    <row r="23" spans="1:33" ht="13.5" customHeight="1" x14ac:dyDescent="0.2">
      <c r="A23" t="s">
        <v>608</v>
      </c>
      <c r="J23">
        <v>1</v>
      </c>
      <c r="AC23" s="13">
        <f t="shared" si="0"/>
        <v>1</v>
      </c>
      <c r="AD23" s="58">
        <f t="shared" si="2"/>
        <v>2.7186619833182903</v>
      </c>
      <c r="AE23" s="114">
        <f t="shared" si="1"/>
        <v>11325.945822503996</v>
      </c>
      <c r="AF23" s="101">
        <v>0.36782799999999999</v>
      </c>
      <c r="AG23" s="107">
        <v>4166</v>
      </c>
    </row>
    <row r="24" spans="1:33" ht="13.5" customHeight="1" x14ac:dyDescent="0.2">
      <c r="A24" t="s">
        <v>374</v>
      </c>
      <c r="AB24">
        <v>1</v>
      </c>
      <c r="AC24" s="13">
        <f t="shared" si="0"/>
        <v>1</v>
      </c>
      <c r="AD24" s="58">
        <f t="shared" si="2"/>
        <v>3.6501146135988671</v>
      </c>
      <c r="AE24" s="114">
        <f t="shared" si="1"/>
        <v>12253.434757851397</v>
      </c>
      <c r="AF24" s="101">
        <v>0.27396399999999999</v>
      </c>
      <c r="AG24" s="107">
        <v>3357</v>
      </c>
    </row>
    <row r="25" spans="1:33" ht="13.5" customHeight="1" x14ac:dyDescent="0.2">
      <c r="A25" t="s">
        <v>591</v>
      </c>
      <c r="AC25" s="13">
        <f t="shared" si="0"/>
        <v>0</v>
      </c>
      <c r="AD25" s="58">
        <f t="shared" si="2"/>
        <v>0</v>
      </c>
      <c r="AE25" s="114">
        <f t="shared" si="1"/>
        <v>20187.885696316971</v>
      </c>
      <c r="AF25" s="101">
        <v>0.12720499999999998</v>
      </c>
      <c r="AG25" s="107">
        <v>2568</v>
      </c>
    </row>
    <row r="26" spans="1:33" ht="13.5" customHeight="1" x14ac:dyDescent="0.2">
      <c r="A26" t="s">
        <v>589</v>
      </c>
      <c r="M26">
        <v>1</v>
      </c>
      <c r="AC26" s="65">
        <f t="shared" si="0"/>
        <v>1</v>
      </c>
      <c r="AD26" s="58">
        <f t="shared" si="2"/>
        <v>1.8140063054859181</v>
      </c>
      <c r="AE26" s="114">
        <f t="shared" si="1"/>
        <v>25129.429349896425</v>
      </c>
      <c r="AF26" s="101">
        <v>0.55126599999999992</v>
      </c>
      <c r="AG26" s="107">
        <v>13853</v>
      </c>
    </row>
    <row r="27" spans="1:33" ht="13.5" customHeight="1" x14ac:dyDescent="0.2">
      <c r="A27" t="s">
        <v>595</v>
      </c>
      <c r="AC27" s="13">
        <f t="shared" si="0"/>
        <v>0</v>
      </c>
      <c r="AD27" s="58">
        <f t="shared" si="2"/>
        <v>0</v>
      </c>
      <c r="AE27" s="114">
        <f t="shared" si="1"/>
        <v>31312.550797518885</v>
      </c>
      <c r="AF27" s="101">
        <v>2.8901509999999999</v>
      </c>
      <c r="AG27" s="107">
        <v>90498</v>
      </c>
    </row>
    <row r="28" spans="1:33" ht="13.5" customHeight="1" x14ac:dyDescent="0.2">
      <c r="A28" s="8" t="s">
        <v>75</v>
      </c>
      <c r="AC28" s="13">
        <f t="shared" ref="AC28:AC29" si="3">SUM(B28:AB28)</f>
        <v>0</v>
      </c>
      <c r="AD28" s="115"/>
      <c r="AE28" s="115"/>
      <c r="AF28" s="104"/>
      <c r="AG28" s="105"/>
    </row>
    <row r="29" spans="1:33" ht="13.5" customHeight="1" x14ac:dyDescent="0.2">
      <c r="A29" s="25" t="s">
        <v>115</v>
      </c>
      <c r="AC29" s="15">
        <f t="shared" si="3"/>
        <v>0</v>
      </c>
      <c r="AD29" s="116"/>
      <c r="AE29" s="116"/>
      <c r="AF29" s="102"/>
      <c r="AG29" s="105"/>
    </row>
    <row r="30" spans="1:33" ht="13.5" customHeight="1" x14ac:dyDescent="0.2">
      <c r="A30" s="26" t="s">
        <v>106</v>
      </c>
      <c r="B30" s="20">
        <f t="shared" ref="B30:AC30" si="4">SUM(B4:B29)</f>
        <v>1</v>
      </c>
      <c r="C30" s="21">
        <f t="shared" si="4"/>
        <v>0</v>
      </c>
      <c r="D30" s="21">
        <f t="shared" si="4"/>
        <v>8</v>
      </c>
      <c r="E30" s="21">
        <f t="shared" si="4"/>
        <v>0</v>
      </c>
      <c r="F30" s="21">
        <f t="shared" si="4"/>
        <v>1</v>
      </c>
      <c r="G30" s="21">
        <f t="shared" si="4"/>
        <v>0</v>
      </c>
      <c r="H30" s="21">
        <f t="shared" si="4"/>
        <v>0</v>
      </c>
      <c r="I30" s="21">
        <f t="shared" si="4"/>
        <v>0</v>
      </c>
      <c r="J30" s="21">
        <f t="shared" si="4"/>
        <v>2</v>
      </c>
      <c r="K30" s="21">
        <f t="shared" si="4"/>
        <v>2</v>
      </c>
      <c r="L30" s="21">
        <f t="shared" si="4"/>
        <v>0</v>
      </c>
      <c r="M30" s="21">
        <f t="shared" si="4"/>
        <v>3</v>
      </c>
      <c r="N30" s="21">
        <f t="shared" si="4"/>
        <v>0</v>
      </c>
      <c r="O30" s="21">
        <f t="shared" si="4"/>
        <v>0</v>
      </c>
      <c r="P30" s="21">
        <f t="shared" si="4"/>
        <v>0</v>
      </c>
      <c r="Q30" s="21">
        <f t="shared" si="4"/>
        <v>1</v>
      </c>
      <c r="R30" s="21">
        <f t="shared" si="4"/>
        <v>2</v>
      </c>
      <c r="S30" s="21">
        <f t="shared" si="4"/>
        <v>12</v>
      </c>
      <c r="T30" s="21">
        <f t="shared" si="4"/>
        <v>9</v>
      </c>
      <c r="U30" s="21">
        <f t="shared" si="4"/>
        <v>0</v>
      </c>
      <c r="V30" s="21">
        <f t="shared" si="4"/>
        <v>0</v>
      </c>
      <c r="W30" s="21">
        <f t="shared" si="4"/>
        <v>1</v>
      </c>
      <c r="X30" s="21">
        <f t="shared" si="4"/>
        <v>1</v>
      </c>
      <c r="Y30" s="21">
        <f t="shared" si="4"/>
        <v>2</v>
      </c>
      <c r="Z30" s="21">
        <f t="shared" si="4"/>
        <v>0</v>
      </c>
      <c r="AA30" s="21">
        <f t="shared" si="4"/>
        <v>0</v>
      </c>
      <c r="AB30" s="22">
        <f t="shared" si="4"/>
        <v>11</v>
      </c>
      <c r="AC30" s="112">
        <f t="shared" si="4"/>
        <v>56</v>
      </c>
      <c r="AD30" s="117">
        <f>AC30/AF30</f>
        <v>1.3959136025199832</v>
      </c>
      <c r="AE30" s="116"/>
      <c r="AF30" s="100">
        <f>SUM(AF4:AF29)</f>
        <v>40.117095999999997</v>
      </c>
      <c r="AG30" s="108">
        <f>SUM(AG4:AG29)</f>
        <v>353605</v>
      </c>
    </row>
  </sheetData>
  <sortState ref="A4:AG27">
    <sortCondition ref="AE4:AE27"/>
  </sortState>
  <phoneticPr fontId="0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7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U17" sqref="U17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28515625" customWidth="1"/>
    <col min="5" max="5" width="8.42578125" customWidth="1"/>
    <col min="6" max="6" width="7.28515625" customWidth="1"/>
    <col min="7" max="7" width="8.5703125" customWidth="1"/>
    <col min="8" max="8" width="10.140625" customWidth="1"/>
    <col min="9" max="9" width="10.85546875" customWidth="1"/>
    <col min="10" max="10" width="10.5703125" customWidth="1"/>
    <col min="11" max="11" width="9.7109375" customWidth="1"/>
    <col min="12" max="12" width="8.42578125" customWidth="1"/>
    <col min="13" max="13" width="6.85546875" customWidth="1"/>
    <col min="14" max="14" width="7" customWidth="1"/>
    <col min="16" max="16" width="7.5703125" customWidth="1"/>
    <col min="17" max="17" width="7.28515625" customWidth="1"/>
    <col min="18" max="18" width="6.140625" customWidth="1"/>
    <col min="19" max="19" width="6.42578125" customWidth="1"/>
    <col min="20" max="20" width="9.28515625" customWidth="1"/>
    <col min="21" max="21" width="9.285156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  <c r="M1" s="35"/>
    </row>
    <row r="2" spans="1:32" ht="13.5" customHeight="1" x14ac:dyDescent="0.2">
      <c r="B2" s="35"/>
    </row>
    <row r="3" spans="1:32" ht="41.25" customHeight="1" x14ac:dyDescent="0.2">
      <c r="A3" s="3" t="s">
        <v>1280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841</v>
      </c>
      <c r="R4">
        <v>1</v>
      </c>
      <c r="AC4" s="11">
        <f t="shared" ref="AC4:AC16" si="0">SUM(B4:AB4)</f>
        <v>1</v>
      </c>
      <c r="AD4" s="27"/>
      <c r="AE4" s="45">
        <v>0.126278</v>
      </c>
    </row>
    <row r="5" spans="1:32" ht="13.5" customHeight="1" x14ac:dyDescent="0.2">
      <c r="A5" t="s">
        <v>842</v>
      </c>
      <c r="AC5" s="13">
        <f t="shared" si="0"/>
        <v>0</v>
      </c>
      <c r="AD5" s="28"/>
      <c r="AE5" s="46">
        <v>0.253</v>
      </c>
    </row>
    <row r="6" spans="1:32" ht="13.5" customHeight="1" x14ac:dyDescent="0.2">
      <c r="A6" s="2" t="s">
        <v>843</v>
      </c>
      <c r="AC6" s="13">
        <f t="shared" si="0"/>
        <v>0</v>
      </c>
      <c r="AD6" s="28"/>
      <c r="AE6" s="46">
        <v>0.25600000000000001</v>
      </c>
    </row>
    <row r="7" spans="1:32" ht="13.5" customHeight="1" x14ac:dyDescent="0.2">
      <c r="A7" t="s">
        <v>844</v>
      </c>
      <c r="R7">
        <v>1</v>
      </c>
      <c r="AC7" s="13">
        <f t="shared" si="0"/>
        <v>1</v>
      </c>
      <c r="AD7" s="28"/>
      <c r="AE7" s="46">
        <v>0.215</v>
      </c>
    </row>
    <row r="8" spans="1:32" ht="13.5" customHeight="1" x14ac:dyDescent="0.2">
      <c r="A8" t="s">
        <v>845</v>
      </c>
      <c r="T8">
        <v>1</v>
      </c>
      <c r="AC8" s="13">
        <f t="shared" si="0"/>
        <v>1</v>
      </c>
      <c r="AD8" s="28"/>
      <c r="AE8" s="46">
        <v>0.24099999999999999</v>
      </c>
    </row>
    <row r="9" spans="1:32" ht="13.5" customHeight="1" x14ac:dyDescent="0.2">
      <c r="A9" t="s">
        <v>846</v>
      </c>
      <c r="AC9" s="13">
        <f t="shared" si="0"/>
        <v>0</v>
      </c>
      <c r="AD9" s="28"/>
      <c r="AE9" s="46">
        <v>0.253</v>
      </c>
    </row>
    <row r="10" spans="1:32" ht="13.5" customHeight="1" x14ac:dyDescent="0.2">
      <c r="A10" t="s">
        <v>847</v>
      </c>
      <c r="R10">
        <v>1</v>
      </c>
      <c r="AC10" s="13">
        <f t="shared" si="0"/>
        <v>1</v>
      </c>
      <c r="AD10" s="28"/>
      <c r="AE10" s="46">
        <f>0.257</f>
        <v>0.25700000000000001</v>
      </c>
    </row>
    <row r="11" spans="1:32" ht="13.5" customHeight="1" x14ac:dyDescent="0.2">
      <c r="A11" t="s">
        <v>848</v>
      </c>
      <c r="AC11" s="13">
        <f t="shared" si="0"/>
        <v>0</v>
      </c>
      <c r="AD11" s="28"/>
      <c r="AE11" s="46">
        <f>0.134</f>
        <v>0.13400000000000001</v>
      </c>
    </row>
    <row r="12" spans="1:32" ht="13.5" customHeight="1" x14ac:dyDescent="0.2">
      <c r="A12" t="s">
        <v>849</v>
      </c>
      <c r="AC12" s="13">
        <f t="shared" si="0"/>
        <v>0</v>
      </c>
      <c r="AD12" s="28"/>
      <c r="AE12" s="46">
        <v>0.122</v>
      </c>
    </row>
    <row r="13" spans="1:32" ht="13.5" customHeight="1" x14ac:dyDescent="0.2">
      <c r="A13" t="s">
        <v>851</v>
      </c>
      <c r="R13">
        <v>1</v>
      </c>
      <c r="AC13" s="13">
        <f t="shared" si="0"/>
        <v>1</v>
      </c>
      <c r="AD13" s="28"/>
      <c r="AE13" s="46">
        <v>5.2999999999999999E-2</v>
      </c>
    </row>
    <row r="14" spans="1:32" ht="13.5" customHeight="1" x14ac:dyDescent="0.2">
      <c r="A14" t="s">
        <v>850</v>
      </c>
      <c r="S14">
        <v>1</v>
      </c>
      <c r="AC14" s="13">
        <f t="shared" si="0"/>
        <v>1</v>
      </c>
      <c r="AD14" s="28"/>
      <c r="AE14" s="46">
        <v>1.091</v>
      </c>
    </row>
    <row r="15" spans="1:32" ht="13.5" customHeight="1" x14ac:dyDescent="0.2">
      <c r="A15" s="8" t="s">
        <v>75</v>
      </c>
      <c r="O15">
        <v>1</v>
      </c>
      <c r="AC15" s="13">
        <f t="shared" si="0"/>
        <v>1</v>
      </c>
      <c r="AD15" s="30"/>
      <c r="AE15" s="33"/>
    </row>
    <row r="16" spans="1:32" ht="13.5" customHeight="1" x14ac:dyDescent="0.2">
      <c r="A16" s="25" t="s">
        <v>115</v>
      </c>
      <c r="AC16" s="15">
        <f t="shared" si="0"/>
        <v>0</v>
      </c>
      <c r="AD16" s="29"/>
      <c r="AE16" s="33"/>
      <c r="AF16"/>
    </row>
    <row r="17" spans="1:32" ht="13.5" customHeight="1" x14ac:dyDescent="0.2">
      <c r="A17" s="26" t="s">
        <v>106</v>
      </c>
      <c r="B17" s="20">
        <f t="shared" ref="B17:AC17" si="1">SUM(B4:B16)</f>
        <v>0</v>
      </c>
      <c r="C17" s="21">
        <f t="shared" si="1"/>
        <v>0</v>
      </c>
      <c r="D17" s="21">
        <f t="shared" si="1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1</v>
      </c>
      <c r="P17" s="21">
        <f t="shared" si="1"/>
        <v>0</v>
      </c>
      <c r="Q17" s="21">
        <f t="shared" si="1"/>
        <v>0</v>
      </c>
      <c r="R17" s="21">
        <f t="shared" si="1"/>
        <v>4</v>
      </c>
      <c r="S17" s="21">
        <f t="shared" si="1"/>
        <v>1</v>
      </c>
      <c r="T17" s="21">
        <f t="shared" si="1"/>
        <v>1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2">
        <f t="shared" si="1"/>
        <v>0</v>
      </c>
      <c r="AC17" s="23">
        <f t="shared" si="1"/>
        <v>7</v>
      </c>
      <c r="AD17" s="29"/>
      <c r="AE17" s="23"/>
      <c r="AF17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I77"/>
  <sheetViews>
    <sheetView workbookViewId="0">
      <pane xSplit="1" ySplit="3" topLeftCell="J51" activePane="bottomRight" state="frozen"/>
      <selection activeCell="U36" sqref="U36"/>
      <selection pane="topRight" activeCell="U36" sqref="U36"/>
      <selection pane="bottomLeft" activeCell="U36" sqref="U36"/>
      <selection pane="bottomRight" activeCell="U77" sqref="U77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5" width="8.42578125" customWidth="1"/>
    <col min="6" max="6" width="7.28515625" customWidth="1"/>
    <col min="8" max="8" width="10" customWidth="1"/>
    <col min="9" max="9" width="11.42578125" customWidth="1"/>
    <col min="10" max="10" width="10.5703125" customWidth="1"/>
    <col min="11" max="11" width="9.28515625" customWidth="1"/>
    <col min="12" max="12" width="10" customWidth="1"/>
    <col min="13" max="13" width="6.85546875" customWidth="1"/>
    <col min="14" max="14" width="7" customWidth="1"/>
    <col min="16" max="16" width="7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3.7109375" style="1" customWidth="1"/>
    <col min="34" max="34" width="18.28515625" customWidth="1"/>
  </cols>
  <sheetData>
    <row r="1" spans="1:35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5" ht="13.5" customHeight="1" x14ac:dyDescent="0.2">
      <c r="B2" s="35"/>
    </row>
    <row r="3" spans="1:35" ht="43.5" customHeight="1" x14ac:dyDescent="0.2">
      <c r="A3" s="3" t="s">
        <v>1281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  <c r="AG3" s="55" t="s">
        <v>1114</v>
      </c>
      <c r="AH3" t="s">
        <v>1113</v>
      </c>
    </row>
    <row r="4" spans="1:35" ht="13.5" customHeight="1" x14ac:dyDescent="0.2">
      <c r="A4" t="s">
        <v>1050</v>
      </c>
      <c r="O4">
        <v>2</v>
      </c>
      <c r="AC4" s="11">
        <f t="shared" ref="AC4:AC76" si="0">SUM(B4:AB4)</f>
        <v>2</v>
      </c>
      <c r="AD4" s="27"/>
      <c r="AE4" s="45"/>
      <c r="AG4" s="1">
        <v>1</v>
      </c>
      <c r="AH4" t="s">
        <v>1050</v>
      </c>
    </row>
    <row r="5" spans="1:35" ht="13.5" customHeight="1" x14ac:dyDescent="0.2">
      <c r="A5" t="s">
        <v>1051</v>
      </c>
      <c r="AC5" s="13">
        <f t="shared" si="0"/>
        <v>0</v>
      </c>
      <c r="AD5" s="28"/>
      <c r="AE5" s="46"/>
      <c r="AG5" s="1">
        <v>2</v>
      </c>
      <c r="AH5" t="s">
        <v>1051</v>
      </c>
    </row>
    <row r="6" spans="1:35" ht="13.5" customHeight="1" x14ac:dyDescent="0.2">
      <c r="A6" t="s">
        <v>1052</v>
      </c>
      <c r="AC6" s="13">
        <f t="shared" si="0"/>
        <v>0</v>
      </c>
      <c r="AD6" s="28"/>
      <c r="AE6" s="46"/>
      <c r="AG6" s="1">
        <v>3</v>
      </c>
      <c r="AH6" t="s">
        <v>1052</v>
      </c>
    </row>
    <row r="7" spans="1:35" ht="13.5" customHeight="1" x14ac:dyDescent="0.2">
      <c r="A7" t="s">
        <v>1053</v>
      </c>
      <c r="AC7" s="13">
        <f t="shared" si="0"/>
        <v>0</v>
      </c>
      <c r="AD7" s="28"/>
      <c r="AE7" s="46"/>
      <c r="AG7" s="1">
        <v>4</v>
      </c>
      <c r="AH7" t="s">
        <v>1053</v>
      </c>
    </row>
    <row r="8" spans="1:35" ht="13.5" customHeight="1" x14ac:dyDescent="0.2">
      <c r="A8" t="s">
        <v>1054</v>
      </c>
      <c r="AC8" s="13">
        <f t="shared" si="0"/>
        <v>0</v>
      </c>
      <c r="AD8" s="28"/>
      <c r="AE8" s="46"/>
      <c r="AG8" s="1">
        <v>5</v>
      </c>
      <c r="AH8" t="s">
        <v>1054</v>
      </c>
    </row>
    <row r="9" spans="1:35" ht="13.5" customHeight="1" x14ac:dyDescent="0.2">
      <c r="A9" t="s">
        <v>1055</v>
      </c>
      <c r="AC9" s="13">
        <f t="shared" si="0"/>
        <v>0</v>
      </c>
      <c r="AD9" s="28"/>
      <c r="AE9" s="46"/>
      <c r="AG9" s="1">
        <v>6</v>
      </c>
      <c r="AH9" t="s">
        <v>1055</v>
      </c>
    </row>
    <row r="10" spans="1:35" ht="13.5" customHeight="1" x14ac:dyDescent="0.2">
      <c r="A10" t="s">
        <v>1056</v>
      </c>
      <c r="M10">
        <v>1</v>
      </c>
      <c r="AC10" s="13">
        <f t="shared" si="0"/>
        <v>1</v>
      </c>
      <c r="AD10" s="28"/>
      <c r="AE10" s="46"/>
      <c r="AG10" s="1">
        <v>7</v>
      </c>
      <c r="AH10" t="s">
        <v>1056</v>
      </c>
      <c r="AI10" t="s">
        <v>1057</v>
      </c>
    </row>
    <row r="11" spans="1:35" ht="13.5" customHeight="1" x14ac:dyDescent="0.2">
      <c r="A11" t="s">
        <v>1039</v>
      </c>
      <c r="AC11" s="13">
        <f t="shared" si="0"/>
        <v>0</v>
      </c>
      <c r="AD11" s="28"/>
      <c r="AE11" s="46"/>
      <c r="AG11" s="1">
        <v>8</v>
      </c>
      <c r="AH11" t="s">
        <v>1039</v>
      </c>
    </row>
    <row r="12" spans="1:35" ht="13.5" customHeight="1" x14ac:dyDescent="0.2">
      <c r="A12" t="s">
        <v>1058</v>
      </c>
      <c r="S12">
        <v>2</v>
      </c>
      <c r="AC12" s="13">
        <f t="shared" si="0"/>
        <v>2</v>
      </c>
      <c r="AD12" s="28"/>
      <c r="AE12" s="46"/>
      <c r="AG12" s="1">
        <v>9</v>
      </c>
      <c r="AH12" t="s">
        <v>1058</v>
      </c>
    </row>
    <row r="13" spans="1:35" ht="13.5" customHeight="1" x14ac:dyDescent="0.2">
      <c r="A13" t="s">
        <v>1059</v>
      </c>
      <c r="AC13" s="13">
        <f t="shared" si="0"/>
        <v>0</v>
      </c>
      <c r="AD13" s="28"/>
      <c r="AE13" s="46"/>
      <c r="AG13" s="1">
        <v>10</v>
      </c>
      <c r="AH13" t="s">
        <v>1059</v>
      </c>
    </row>
    <row r="14" spans="1:35" ht="13.5" customHeight="1" x14ac:dyDescent="0.2">
      <c r="A14" t="s">
        <v>1060</v>
      </c>
      <c r="AC14" s="13">
        <f t="shared" si="0"/>
        <v>0</v>
      </c>
      <c r="AD14" s="28"/>
      <c r="AE14" s="46"/>
      <c r="AG14" s="1">
        <v>11</v>
      </c>
      <c r="AH14" t="s">
        <v>1060</v>
      </c>
    </row>
    <row r="15" spans="1:35" ht="13.5" customHeight="1" x14ac:dyDescent="0.2">
      <c r="A15" t="s">
        <v>1061</v>
      </c>
      <c r="AC15" s="13">
        <f t="shared" si="0"/>
        <v>0</v>
      </c>
      <c r="AD15" s="28"/>
      <c r="AE15" s="46"/>
      <c r="AG15" s="1">
        <v>12</v>
      </c>
      <c r="AH15" t="s">
        <v>1061</v>
      </c>
    </row>
    <row r="16" spans="1:35" ht="13.5" customHeight="1" x14ac:dyDescent="0.2">
      <c r="A16" t="s">
        <v>1062</v>
      </c>
      <c r="AC16" s="13">
        <f t="shared" si="0"/>
        <v>0</v>
      </c>
      <c r="AD16" s="28"/>
      <c r="AE16" s="46"/>
      <c r="AF16"/>
      <c r="AG16" s="1">
        <v>13</v>
      </c>
      <c r="AH16" t="s">
        <v>1062</v>
      </c>
    </row>
    <row r="17" spans="1:34" ht="13.5" customHeight="1" x14ac:dyDescent="0.2">
      <c r="A17" t="s">
        <v>1063</v>
      </c>
      <c r="AC17" s="13">
        <f t="shared" si="0"/>
        <v>0</v>
      </c>
      <c r="AD17" s="28"/>
      <c r="AE17" s="46"/>
      <c r="AF17"/>
      <c r="AG17" s="1">
        <v>14</v>
      </c>
      <c r="AH17" t="s">
        <v>1063</v>
      </c>
    </row>
    <row r="18" spans="1:34" ht="13.5" customHeight="1" x14ac:dyDescent="0.2">
      <c r="A18" t="s">
        <v>1064</v>
      </c>
      <c r="AC18" s="13">
        <f t="shared" si="0"/>
        <v>0</v>
      </c>
      <c r="AD18" s="28"/>
      <c r="AE18" s="46"/>
      <c r="AG18" s="1">
        <v>15</v>
      </c>
      <c r="AH18" t="s">
        <v>1064</v>
      </c>
    </row>
    <row r="19" spans="1:34" ht="13.5" customHeight="1" x14ac:dyDescent="0.2">
      <c r="A19" t="s">
        <v>1065</v>
      </c>
      <c r="AC19" s="13">
        <f t="shared" si="0"/>
        <v>0</v>
      </c>
      <c r="AD19" s="28"/>
      <c r="AE19" s="46"/>
      <c r="AG19" s="1">
        <v>16</v>
      </c>
      <c r="AH19" t="s">
        <v>1065</v>
      </c>
    </row>
    <row r="20" spans="1:34" ht="13.5" customHeight="1" x14ac:dyDescent="0.2">
      <c r="A20" t="s">
        <v>1066</v>
      </c>
      <c r="AC20" s="13">
        <f t="shared" si="0"/>
        <v>0</v>
      </c>
      <c r="AD20" s="28"/>
      <c r="AE20" s="46"/>
      <c r="AG20" s="1">
        <v>17</v>
      </c>
      <c r="AH20" t="s">
        <v>1066</v>
      </c>
    </row>
    <row r="21" spans="1:34" ht="13.5" customHeight="1" x14ac:dyDescent="0.2">
      <c r="A21" t="s">
        <v>1067</v>
      </c>
      <c r="AC21" s="13">
        <f t="shared" si="0"/>
        <v>0</v>
      </c>
      <c r="AD21" s="28"/>
      <c r="AE21" s="46"/>
      <c r="AG21" s="1">
        <v>18</v>
      </c>
      <c r="AH21" t="s">
        <v>1067</v>
      </c>
    </row>
    <row r="22" spans="1:34" ht="13.5" customHeight="1" x14ac:dyDescent="0.2">
      <c r="A22" t="s">
        <v>1068</v>
      </c>
      <c r="AC22" s="13">
        <f t="shared" si="0"/>
        <v>0</v>
      </c>
      <c r="AD22" s="28"/>
      <c r="AE22" s="46"/>
      <c r="AG22" s="1">
        <v>19</v>
      </c>
      <c r="AH22" t="s">
        <v>1068</v>
      </c>
    </row>
    <row r="23" spans="1:34" ht="13.5" customHeight="1" x14ac:dyDescent="0.2">
      <c r="A23" t="s">
        <v>1069</v>
      </c>
      <c r="AC23" s="13">
        <f t="shared" si="0"/>
        <v>0</v>
      </c>
      <c r="AD23" s="28"/>
      <c r="AE23" s="46"/>
      <c r="AG23" s="1">
        <v>20</v>
      </c>
      <c r="AH23" t="s">
        <v>1069</v>
      </c>
    </row>
    <row r="24" spans="1:34" ht="13.5" customHeight="1" x14ac:dyDescent="0.2">
      <c r="A24" t="s">
        <v>1040</v>
      </c>
      <c r="AC24" s="13">
        <f t="shared" si="0"/>
        <v>0</v>
      </c>
      <c r="AD24" s="28"/>
      <c r="AE24" s="46"/>
      <c r="AG24" s="1">
        <v>21</v>
      </c>
      <c r="AH24" t="s">
        <v>1040</v>
      </c>
    </row>
    <row r="25" spans="1:34" ht="13.5" customHeight="1" x14ac:dyDescent="0.2">
      <c r="A25" t="s">
        <v>1070</v>
      </c>
      <c r="AC25" s="13">
        <f t="shared" si="0"/>
        <v>0</v>
      </c>
      <c r="AD25" s="28"/>
      <c r="AE25" s="46"/>
      <c r="AG25" s="1">
        <v>22</v>
      </c>
      <c r="AH25" t="s">
        <v>1070</v>
      </c>
    </row>
    <row r="26" spans="1:34" ht="13.5" customHeight="1" x14ac:dyDescent="0.2">
      <c r="A26" t="s">
        <v>1071</v>
      </c>
      <c r="AC26" s="13">
        <f t="shared" si="0"/>
        <v>0</v>
      </c>
      <c r="AD26" s="28"/>
      <c r="AE26" s="46"/>
      <c r="AG26" s="1">
        <v>23</v>
      </c>
      <c r="AH26" t="s">
        <v>1071</v>
      </c>
    </row>
    <row r="27" spans="1:34" ht="13.5" customHeight="1" x14ac:dyDescent="0.2">
      <c r="A27" t="s">
        <v>1072</v>
      </c>
      <c r="AC27" s="13">
        <f t="shared" si="0"/>
        <v>0</v>
      </c>
      <c r="AD27" s="28"/>
      <c r="AE27" s="46"/>
      <c r="AG27" s="1">
        <v>24</v>
      </c>
      <c r="AH27" t="s">
        <v>1072</v>
      </c>
    </row>
    <row r="28" spans="1:34" ht="13.5" customHeight="1" x14ac:dyDescent="0.2">
      <c r="A28" t="s">
        <v>1073</v>
      </c>
      <c r="AC28" s="13">
        <f t="shared" si="0"/>
        <v>0</v>
      </c>
      <c r="AD28" s="28"/>
      <c r="AE28" s="46"/>
      <c r="AG28" s="1">
        <v>25</v>
      </c>
      <c r="AH28" t="s">
        <v>1073</v>
      </c>
    </row>
    <row r="29" spans="1:34" ht="13.5" customHeight="1" x14ac:dyDescent="0.2">
      <c r="A29" t="s">
        <v>1074</v>
      </c>
      <c r="AC29" s="13">
        <f t="shared" si="0"/>
        <v>0</v>
      </c>
      <c r="AD29" s="28"/>
      <c r="AE29" s="46"/>
      <c r="AG29" s="1">
        <v>27</v>
      </c>
      <c r="AH29" t="s">
        <v>1074</v>
      </c>
    </row>
    <row r="30" spans="1:34" ht="13.5" customHeight="1" x14ac:dyDescent="0.2">
      <c r="A30" t="s">
        <v>1075</v>
      </c>
      <c r="AC30" s="13">
        <f t="shared" si="0"/>
        <v>0</v>
      </c>
      <c r="AD30" s="28"/>
      <c r="AE30" s="46"/>
      <c r="AG30" s="1">
        <v>28</v>
      </c>
      <c r="AH30" t="s">
        <v>1075</v>
      </c>
    </row>
    <row r="31" spans="1:34" ht="13.5" customHeight="1" x14ac:dyDescent="0.2">
      <c r="A31" t="s">
        <v>1076</v>
      </c>
      <c r="AC31" s="13">
        <f t="shared" si="0"/>
        <v>0</v>
      </c>
      <c r="AD31" s="28"/>
      <c r="AE31" s="46"/>
      <c r="AG31" s="1">
        <v>29</v>
      </c>
      <c r="AH31" t="s">
        <v>1076</v>
      </c>
    </row>
    <row r="32" spans="1:34" ht="13.5" customHeight="1" x14ac:dyDescent="0.2">
      <c r="A32" t="s">
        <v>1077</v>
      </c>
      <c r="AC32" s="13">
        <f t="shared" si="0"/>
        <v>0</v>
      </c>
      <c r="AD32" s="28"/>
      <c r="AE32" s="46"/>
      <c r="AG32" s="1">
        <v>30</v>
      </c>
      <c r="AH32" t="s">
        <v>1077</v>
      </c>
    </row>
    <row r="33" spans="1:34" ht="13.5" customHeight="1" x14ac:dyDescent="0.2">
      <c r="A33" t="s">
        <v>1041</v>
      </c>
      <c r="AC33" s="13">
        <f t="shared" si="0"/>
        <v>0</v>
      </c>
      <c r="AD33" s="28"/>
      <c r="AE33" s="46"/>
      <c r="AG33" s="1">
        <v>31</v>
      </c>
      <c r="AH33" t="s">
        <v>1041</v>
      </c>
    </row>
    <row r="34" spans="1:34" ht="13.5" customHeight="1" x14ac:dyDescent="0.2">
      <c r="A34" t="s">
        <v>1078</v>
      </c>
      <c r="AC34" s="13">
        <f t="shared" si="0"/>
        <v>0</v>
      </c>
      <c r="AD34" s="28"/>
      <c r="AE34" s="46"/>
      <c r="AG34" s="1">
        <v>32</v>
      </c>
      <c r="AH34" t="s">
        <v>1078</v>
      </c>
    </row>
    <row r="35" spans="1:34" ht="13.5" customHeight="1" x14ac:dyDescent="0.2">
      <c r="A35" t="s">
        <v>1079</v>
      </c>
      <c r="M35">
        <v>1</v>
      </c>
      <c r="AC35" s="13">
        <f t="shared" si="0"/>
        <v>1</v>
      </c>
      <c r="AD35" s="28"/>
      <c r="AE35" s="46"/>
      <c r="AG35" s="1">
        <v>33</v>
      </c>
      <c r="AH35" t="s">
        <v>1079</v>
      </c>
    </row>
    <row r="36" spans="1:34" ht="13.5" customHeight="1" x14ac:dyDescent="0.2">
      <c r="A36" t="s">
        <v>1042</v>
      </c>
      <c r="AC36" s="13">
        <f t="shared" si="0"/>
        <v>0</v>
      </c>
      <c r="AD36" s="28"/>
      <c r="AE36" s="46"/>
      <c r="AG36" s="1">
        <v>34</v>
      </c>
      <c r="AH36" t="s">
        <v>1042</v>
      </c>
    </row>
    <row r="37" spans="1:34" ht="13.5" customHeight="1" x14ac:dyDescent="0.2">
      <c r="A37" t="s">
        <v>1080</v>
      </c>
      <c r="AC37" s="13">
        <f t="shared" si="0"/>
        <v>0</v>
      </c>
      <c r="AD37" s="28"/>
      <c r="AE37" s="46"/>
      <c r="AG37" s="1">
        <v>35</v>
      </c>
      <c r="AH37" t="s">
        <v>1080</v>
      </c>
    </row>
    <row r="38" spans="1:34" ht="13.5" customHeight="1" x14ac:dyDescent="0.2">
      <c r="A38" t="s">
        <v>1081</v>
      </c>
      <c r="AC38" s="13">
        <f t="shared" si="0"/>
        <v>0</v>
      </c>
      <c r="AD38" s="28"/>
      <c r="AE38" s="46"/>
      <c r="AG38" s="1">
        <v>36</v>
      </c>
      <c r="AH38" t="s">
        <v>1081</v>
      </c>
    </row>
    <row r="39" spans="1:34" ht="13.5" customHeight="1" x14ac:dyDescent="0.2">
      <c r="A39" t="s">
        <v>1082</v>
      </c>
      <c r="AC39" s="13">
        <f t="shared" si="0"/>
        <v>0</v>
      </c>
      <c r="AD39" s="28"/>
      <c r="AE39" s="46"/>
      <c r="AG39" s="1">
        <v>37</v>
      </c>
      <c r="AH39" t="s">
        <v>1082</v>
      </c>
    </row>
    <row r="40" spans="1:34" ht="13.5" customHeight="1" x14ac:dyDescent="0.2">
      <c r="A40" t="s">
        <v>1083</v>
      </c>
      <c r="AC40" s="13">
        <f t="shared" si="0"/>
        <v>0</v>
      </c>
      <c r="AD40" s="28"/>
      <c r="AE40" s="46"/>
      <c r="AG40" s="1">
        <v>38</v>
      </c>
      <c r="AH40" t="s">
        <v>1083</v>
      </c>
    </row>
    <row r="41" spans="1:34" ht="13.5" customHeight="1" x14ac:dyDescent="0.2">
      <c r="A41" t="s">
        <v>1084</v>
      </c>
      <c r="AC41" s="13">
        <f t="shared" si="0"/>
        <v>0</v>
      </c>
      <c r="AD41" s="28"/>
      <c r="AE41" s="46"/>
      <c r="AG41" s="1">
        <v>39</v>
      </c>
      <c r="AH41" t="s">
        <v>1084</v>
      </c>
    </row>
    <row r="42" spans="1:34" ht="13.5" customHeight="1" x14ac:dyDescent="0.2">
      <c r="A42" t="s">
        <v>1043</v>
      </c>
      <c r="AC42" s="13">
        <f t="shared" si="0"/>
        <v>0</v>
      </c>
      <c r="AD42" s="28"/>
      <c r="AE42" s="46"/>
      <c r="AG42" s="1">
        <v>40</v>
      </c>
      <c r="AH42" t="s">
        <v>1043</v>
      </c>
    </row>
    <row r="43" spans="1:34" ht="13.5" customHeight="1" x14ac:dyDescent="0.2">
      <c r="A43" t="s">
        <v>1044</v>
      </c>
      <c r="AC43" s="13">
        <f t="shared" si="0"/>
        <v>0</v>
      </c>
      <c r="AD43" s="28"/>
      <c r="AE43" s="46"/>
      <c r="AG43" s="1">
        <v>41</v>
      </c>
      <c r="AH43" t="s">
        <v>1044</v>
      </c>
    </row>
    <row r="44" spans="1:34" ht="13.5" customHeight="1" x14ac:dyDescent="0.2">
      <c r="A44" t="s">
        <v>1085</v>
      </c>
      <c r="AC44" s="13">
        <f t="shared" si="0"/>
        <v>0</v>
      </c>
      <c r="AD44" s="28"/>
      <c r="AE44" s="46"/>
      <c r="AG44" s="1">
        <v>42</v>
      </c>
      <c r="AH44" t="s">
        <v>1085</v>
      </c>
    </row>
    <row r="45" spans="1:34" ht="13.5" customHeight="1" x14ac:dyDescent="0.2">
      <c r="A45" t="s">
        <v>1045</v>
      </c>
      <c r="AC45" s="13">
        <f t="shared" si="0"/>
        <v>0</v>
      </c>
      <c r="AD45" s="28"/>
      <c r="AE45" s="46"/>
      <c r="AG45" s="1">
        <v>43</v>
      </c>
      <c r="AH45" t="s">
        <v>1045</v>
      </c>
    </row>
    <row r="46" spans="1:34" ht="13.5" customHeight="1" x14ac:dyDescent="0.2">
      <c r="A46" t="s">
        <v>1086</v>
      </c>
      <c r="AC46" s="13">
        <f t="shared" si="0"/>
        <v>0</v>
      </c>
      <c r="AD46" s="28"/>
      <c r="AE46" s="46"/>
      <c r="AG46" s="1">
        <v>44</v>
      </c>
      <c r="AH46" t="s">
        <v>1086</v>
      </c>
    </row>
    <row r="47" spans="1:34" ht="13.5" customHeight="1" x14ac:dyDescent="0.2">
      <c r="A47" t="s">
        <v>1046</v>
      </c>
      <c r="AC47" s="13">
        <f t="shared" si="0"/>
        <v>0</v>
      </c>
      <c r="AD47" s="28"/>
      <c r="AE47" s="46"/>
      <c r="AG47" s="1">
        <v>45</v>
      </c>
      <c r="AH47" t="s">
        <v>1046</v>
      </c>
    </row>
    <row r="48" spans="1:34" ht="13.5" customHeight="1" x14ac:dyDescent="0.2">
      <c r="A48" t="s">
        <v>1087</v>
      </c>
      <c r="AC48" s="13">
        <f t="shared" si="0"/>
        <v>0</v>
      </c>
      <c r="AD48" s="28"/>
      <c r="AE48" s="46"/>
      <c r="AG48" s="1">
        <v>46</v>
      </c>
      <c r="AH48" t="s">
        <v>1087</v>
      </c>
    </row>
    <row r="49" spans="1:35" ht="13.5" customHeight="1" x14ac:dyDescent="0.2">
      <c r="A49" t="s">
        <v>1088</v>
      </c>
      <c r="AC49" s="13">
        <f t="shared" si="0"/>
        <v>0</v>
      </c>
      <c r="AD49" s="28"/>
      <c r="AE49" s="46"/>
      <c r="AG49" s="1">
        <v>47</v>
      </c>
      <c r="AH49" t="s">
        <v>1088</v>
      </c>
    </row>
    <row r="50" spans="1:35" ht="13.5" customHeight="1" x14ac:dyDescent="0.2">
      <c r="A50" t="s">
        <v>1047</v>
      </c>
      <c r="AC50" s="13">
        <f t="shared" si="0"/>
        <v>0</v>
      </c>
      <c r="AD50" s="28"/>
      <c r="AE50" s="46"/>
      <c r="AG50" s="1">
        <v>48</v>
      </c>
      <c r="AH50" t="s">
        <v>1047</v>
      </c>
    </row>
    <row r="51" spans="1:35" ht="13.5" customHeight="1" x14ac:dyDescent="0.2">
      <c r="A51" t="s">
        <v>1089</v>
      </c>
      <c r="AC51" s="13">
        <f t="shared" si="0"/>
        <v>0</v>
      </c>
      <c r="AD51" s="28"/>
      <c r="AE51" s="46"/>
      <c r="AG51" s="1">
        <v>49</v>
      </c>
      <c r="AH51" t="s">
        <v>1089</v>
      </c>
    </row>
    <row r="52" spans="1:35" ht="13.5" customHeight="1" x14ac:dyDescent="0.2">
      <c r="A52" t="s">
        <v>1090</v>
      </c>
      <c r="AC52" s="13">
        <f t="shared" si="0"/>
        <v>0</v>
      </c>
      <c r="AD52" s="28"/>
      <c r="AE52" s="46"/>
      <c r="AG52" s="1">
        <v>50</v>
      </c>
      <c r="AH52" t="s">
        <v>1090</v>
      </c>
    </row>
    <row r="53" spans="1:35" ht="13.5" customHeight="1" x14ac:dyDescent="0.2">
      <c r="A53" t="s">
        <v>1091</v>
      </c>
      <c r="AC53" s="13">
        <f t="shared" si="0"/>
        <v>0</v>
      </c>
      <c r="AD53" s="28"/>
      <c r="AE53" s="46"/>
      <c r="AG53" s="1">
        <v>51</v>
      </c>
      <c r="AH53" t="s">
        <v>1091</v>
      </c>
    </row>
    <row r="54" spans="1:35" ht="13.5" customHeight="1" x14ac:dyDescent="0.2">
      <c r="A54" t="s">
        <v>1092</v>
      </c>
      <c r="AC54" s="13">
        <f t="shared" si="0"/>
        <v>0</v>
      </c>
      <c r="AD54" s="28"/>
      <c r="AE54" s="46"/>
      <c r="AG54" s="1">
        <v>52</v>
      </c>
      <c r="AH54" t="s">
        <v>1092</v>
      </c>
    </row>
    <row r="55" spans="1:35" ht="13.5" customHeight="1" x14ac:dyDescent="0.2">
      <c r="A55" t="s">
        <v>1093</v>
      </c>
      <c r="AC55" s="13">
        <f t="shared" si="0"/>
        <v>0</v>
      </c>
      <c r="AD55" s="28"/>
      <c r="AE55" s="46"/>
      <c r="AG55" s="1">
        <v>53</v>
      </c>
      <c r="AH55" t="s">
        <v>1093</v>
      </c>
    </row>
    <row r="56" spans="1:35" ht="13.5" customHeight="1" x14ac:dyDescent="0.2">
      <c r="A56" t="s">
        <v>1094</v>
      </c>
      <c r="AC56" s="13">
        <f t="shared" si="0"/>
        <v>0</v>
      </c>
      <c r="AD56" s="28"/>
      <c r="AE56" s="46"/>
      <c r="AG56" s="1">
        <v>57</v>
      </c>
      <c r="AH56" t="s">
        <v>1094</v>
      </c>
    </row>
    <row r="57" spans="1:35" ht="13.5" customHeight="1" x14ac:dyDescent="0.2">
      <c r="A57" t="s">
        <v>1095</v>
      </c>
      <c r="AC57" s="13">
        <f t="shared" si="0"/>
        <v>0</v>
      </c>
      <c r="AD57" s="28"/>
      <c r="AE57" s="46"/>
      <c r="AG57" s="1">
        <v>58</v>
      </c>
      <c r="AH57" t="s">
        <v>1095</v>
      </c>
    </row>
    <row r="58" spans="1:35" ht="13.5" customHeight="1" x14ac:dyDescent="0.2">
      <c r="A58" t="s">
        <v>1096</v>
      </c>
      <c r="AC58" s="13">
        <f t="shared" si="0"/>
        <v>0</v>
      </c>
      <c r="AD58" s="28"/>
      <c r="AE58" s="46"/>
      <c r="AG58" s="1">
        <v>59</v>
      </c>
      <c r="AH58" t="s">
        <v>1096</v>
      </c>
    </row>
    <row r="59" spans="1:35" ht="13.5" customHeight="1" x14ac:dyDescent="0.2">
      <c r="A59" t="s">
        <v>1097</v>
      </c>
      <c r="AC59" s="13">
        <f t="shared" si="0"/>
        <v>0</v>
      </c>
      <c r="AD59" s="28"/>
      <c r="AE59" s="46"/>
      <c r="AG59" s="1">
        <v>61</v>
      </c>
      <c r="AH59" t="s">
        <v>1097</v>
      </c>
      <c r="AI59" t="s">
        <v>1098</v>
      </c>
    </row>
    <row r="60" spans="1:35" ht="13.5" customHeight="1" x14ac:dyDescent="0.2">
      <c r="A60" t="s">
        <v>1099</v>
      </c>
      <c r="AB60">
        <v>2</v>
      </c>
      <c r="AC60" s="13">
        <f t="shared" si="0"/>
        <v>2</v>
      </c>
      <c r="AD60" s="28"/>
      <c r="AE60" s="46"/>
      <c r="AG60" s="1">
        <v>62</v>
      </c>
      <c r="AH60" t="s">
        <v>1099</v>
      </c>
    </row>
    <row r="61" spans="1:35" ht="13.5" customHeight="1" x14ac:dyDescent="0.2">
      <c r="A61" t="s">
        <v>1100</v>
      </c>
      <c r="AC61" s="13">
        <f t="shared" si="0"/>
        <v>0</v>
      </c>
      <c r="AD61" s="28"/>
      <c r="AE61" s="46"/>
      <c r="AG61" s="1">
        <v>65</v>
      </c>
      <c r="AH61" t="s">
        <v>1100</v>
      </c>
    </row>
    <row r="62" spans="1:35" ht="13.5" customHeight="1" x14ac:dyDescent="0.2">
      <c r="A62" t="s">
        <v>1101</v>
      </c>
      <c r="AC62" s="13">
        <f t="shared" si="0"/>
        <v>0</v>
      </c>
      <c r="AD62" s="28"/>
      <c r="AE62" s="46"/>
      <c r="AG62" s="1">
        <v>66</v>
      </c>
      <c r="AH62" t="s">
        <v>1101</v>
      </c>
    </row>
    <row r="63" spans="1:35" ht="13.5" customHeight="1" x14ac:dyDescent="0.2">
      <c r="A63" t="s">
        <v>1102</v>
      </c>
      <c r="AC63" s="13">
        <f t="shared" si="0"/>
        <v>0</v>
      </c>
      <c r="AD63" s="28"/>
      <c r="AE63" s="46"/>
      <c r="AG63" s="1">
        <v>67</v>
      </c>
      <c r="AH63" t="s">
        <v>1102</v>
      </c>
    </row>
    <row r="64" spans="1:35" ht="13.5" customHeight="1" x14ac:dyDescent="0.2">
      <c r="A64" t="s">
        <v>1103</v>
      </c>
      <c r="AC64" s="13">
        <f t="shared" si="0"/>
        <v>0</v>
      </c>
      <c r="AD64" s="28"/>
      <c r="AE64" s="46"/>
      <c r="AG64" s="1">
        <v>68</v>
      </c>
      <c r="AH64" t="s">
        <v>1103</v>
      </c>
    </row>
    <row r="65" spans="1:34" ht="13.5" customHeight="1" x14ac:dyDescent="0.2">
      <c r="A65" t="s">
        <v>1048</v>
      </c>
      <c r="AC65" s="13">
        <f t="shared" si="0"/>
        <v>0</v>
      </c>
      <c r="AD65" s="28"/>
      <c r="AE65" s="46"/>
      <c r="AG65" s="1">
        <v>69</v>
      </c>
      <c r="AH65" t="s">
        <v>1048</v>
      </c>
    </row>
    <row r="66" spans="1:34" ht="13.5" customHeight="1" x14ac:dyDescent="0.2">
      <c r="A66" t="s">
        <v>1104</v>
      </c>
      <c r="AC66" s="13">
        <f t="shared" si="0"/>
        <v>0</v>
      </c>
      <c r="AD66" s="28"/>
      <c r="AE66" s="46"/>
      <c r="AG66" s="1">
        <v>70</v>
      </c>
      <c r="AH66" t="s">
        <v>1104</v>
      </c>
    </row>
    <row r="67" spans="1:34" ht="13.5" customHeight="1" x14ac:dyDescent="0.2">
      <c r="A67" t="s">
        <v>1106</v>
      </c>
      <c r="AC67" s="13">
        <f t="shared" si="0"/>
        <v>0</v>
      </c>
      <c r="AD67" s="28"/>
      <c r="AE67" s="46"/>
    </row>
    <row r="68" spans="1:34" ht="13.5" customHeight="1" x14ac:dyDescent="0.2">
      <c r="A68" s="2" t="s">
        <v>1107</v>
      </c>
      <c r="AC68" s="13">
        <f t="shared" si="0"/>
        <v>0</v>
      </c>
      <c r="AD68" s="28"/>
      <c r="AE68" s="46"/>
      <c r="AH68" s="61" t="s">
        <v>1105</v>
      </c>
    </row>
    <row r="69" spans="1:34" ht="13.5" customHeight="1" x14ac:dyDescent="0.2">
      <c r="A69" t="s">
        <v>1108</v>
      </c>
      <c r="AC69" s="13">
        <f t="shared" si="0"/>
        <v>0</v>
      </c>
      <c r="AD69" s="28"/>
      <c r="AE69" s="46"/>
      <c r="AG69" s="1">
        <v>1</v>
      </c>
      <c r="AH69" t="s">
        <v>1106</v>
      </c>
    </row>
    <row r="70" spans="1:34" ht="13.5" customHeight="1" x14ac:dyDescent="0.2">
      <c r="A70" t="s">
        <v>1109</v>
      </c>
      <c r="AC70" s="13">
        <f t="shared" si="0"/>
        <v>0</v>
      </c>
      <c r="AD70" s="28"/>
      <c r="AE70" s="46"/>
      <c r="AG70" s="1">
        <v>2</v>
      </c>
      <c r="AH70" t="s">
        <v>1107</v>
      </c>
    </row>
    <row r="71" spans="1:34" ht="13.5" customHeight="1" x14ac:dyDescent="0.2">
      <c r="A71" t="s">
        <v>1049</v>
      </c>
      <c r="AC71" s="13">
        <f t="shared" si="0"/>
        <v>0</v>
      </c>
      <c r="AD71" s="28"/>
      <c r="AE71" s="46"/>
      <c r="AG71" s="1">
        <v>3</v>
      </c>
      <c r="AH71" t="s">
        <v>1108</v>
      </c>
    </row>
    <row r="72" spans="1:34" ht="13.5" customHeight="1" x14ac:dyDescent="0.2">
      <c r="A72" t="s">
        <v>1110</v>
      </c>
      <c r="AC72" s="13">
        <f t="shared" si="0"/>
        <v>0</v>
      </c>
      <c r="AD72" s="28"/>
      <c r="AE72" s="46"/>
      <c r="AG72" s="1">
        <v>4</v>
      </c>
      <c r="AH72" t="s">
        <v>1109</v>
      </c>
    </row>
    <row r="73" spans="1:34" ht="13.5" customHeight="1" x14ac:dyDescent="0.2">
      <c r="A73" t="s">
        <v>1111</v>
      </c>
      <c r="AC73" s="13">
        <f t="shared" si="0"/>
        <v>0</v>
      </c>
      <c r="AD73" s="28"/>
      <c r="AE73" s="46"/>
      <c r="AG73" s="1">
        <v>5</v>
      </c>
      <c r="AH73" t="s">
        <v>1049</v>
      </c>
    </row>
    <row r="74" spans="1:34" ht="13.5" customHeight="1" x14ac:dyDescent="0.2">
      <c r="A74" t="s">
        <v>1112</v>
      </c>
      <c r="AC74" s="13">
        <f t="shared" si="0"/>
        <v>0</v>
      </c>
      <c r="AD74" s="28"/>
      <c r="AE74" s="46"/>
      <c r="AG74" s="1">
        <v>6</v>
      </c>
      <c r="AH74" t="s">
        <v>1110</v>
      </c>
    </row>
    <row r="75" spans="1:34" ht="13.5" customHeight="1" x14ac:dyDescent="0.2">
      <c r="A75" s="8" t="s">
        <v>75</v>
      </c>
      <c r="AC75" s="13">
        <f t="shared" si="0"/>
        <v>0</v>
      </c>
      <c r="AD75" s="30"/>
      <c r="AE75" s="33"/>
      <c r="AG75" s="1">
        <v>7</v>
      </c>
      <c r="AH75" t="s">
        <v>1111</v>
      </c>
    </row>
    <row r="76" spans="1:34" ht="13.5" customHeight="1" x14ac:dyDescent="0.2">
      <c r="A76" s="25" t="s">
        <v>115</v>
      </c>
      <c r="AC76" s="15">
        <f t="shared" si="0"/>
        <v>0</v>
      </c>
      <c r="AD76" s="29"/>
      <c r="AE76" s="33"/>
      <c r="AG76" s="1">
        <v>8</v>
      </c>
      <c r="AH76" t="s">
        <v>1112</v>
      </c>
    </row>
    <row r="77" spans="1:34" ht="13.5" customHeight="1" x14ac:dyDescent="0.2">
      <c r="A77" s="26" t="s">
        <v>106</v>
      </c>
      <c r="B77" s="20">
        <f t="shared" ref="B77:AC77" si="1">SUM(B4:B76)</f>
        <v>0</v>
      </c>
      <c r="C77" s="21">
        <f t="shared" si="1"/>
        <v>0</v>
      </c>
      <c r="D77" s="21">
        <f t="shared" si="1"/>
        <v>0</v>
      </c>
      <c r="E77" s="21">
        <f t="shared" si="1"/>
        <v>0</v>
      </c>
      <c r="F77" s="21">
        <f t="shared" si="1"/>
        <v>0</v>
      </c>
      <c r="G77" s="21">
        <f t="shared" si="1"/>
        <v>0</v>
      </c>
      <c r="H77" s="21">
        <f t="shared" si="1"/>
        <v>0</v>
      </c>
      <c r="I77" s="21">
        <f t="shared" si="1"/>
        <v>0</v>
      </c>
      <c r="J77" s="21">
        <f t="shared" si="1"/>
        <v>0</v>
      </c>
      <c r="K77" s="21">
        <f t="shared" si="1"/>
        <v>0</v>
      </c>
      <c r="L77" s="21">
        <f t="shared" si="1"/>
        <v>0</v>
      </c>
      <c r="M77" s="21">
        <f t="shared" si="1"/>
        <v>2</v>
      </c>
      <c r="N77" s="21">
        <f t="shared" si="1"/>
        <v>0</v>
      </c>
      <c r="O77" s="21">
        <f t="shared" si="1"/>
        <v>2</v>
      </c>
      <c r="P77" s="21">
        <f t="shared" si="1"/>
        <v>0</v>
      </c>
      <c r="Q77" s="21">
        <f t="shared" si="1"/>
        <v>0</v>
      </c>
      <c r="R77" s="21">
        <f t="shared" si="1"/>
        <v>0</v>
      </c>
      <c r="S77" s="21">
        <f t="shared" si="1"/>
        <v>2</v>
      </c>
      <c r="T77" s="21">
        <f t="shared" si="1"/>
        <v>0</v>
      </c>
      <c r="U77" s="21">
        <f t="shared" si="1"/>
        <v>0</v>
      </c>
      <c r="V77" s="21">
        <f t="shared" si="1"/>
        <v>0</v>
      </c>
      <c r="W77" s="21">
        <f t="shared" si="1"/>
        <v>0</v>
      </c>
      <c r="X77" s="21">
        <f t="shared" si="1"/>
        <v>0</v>
      </c>
      <c r="Y77" s="21">
        <f t="shared" si="1"/>
        <v>0</v>
      </c>
      <c r="Z77" s="21">
        <f t="shared" si="1"/>
        <v>0</v>
      </c>
      <c r="AA77" s="21">
        <f t="shared" si="1"/>
        <v>0</v>
      </c>
      <c r="AB77" s="22">
        <f t="shared" si="1"/>
        <v>2</v>
      </c>
      <c r="AC77" s="23">
        <f t="shared" si="1"/>
        <v>8</v>
      </c>
      <c r="AD77" s="29"/>
      <c r="AE77" s="23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2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U12" sqref="U12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5703125" customWidth="1"/>
    <col min="5" max="5" width="8.42578125" customWidth="1"/>
    <col min="6" max="6" width="7.28515625" customWidth="1"/>
    <col min="7" max="7" width="8.7109375" customWidth="1"/>
    <col min="8" max="8" width="9.85546875" customWidth="1"/>
    <col min="9" max="9" width="10.7109375" customWidth="1"/>
    <col min="10" max="10" width="10.5703125" customWidth="1"/>
    <col min="11" max="11" width="9.28515625" customWidth="1"/>
    <col min="12" max="12" width="10" customWidth="1"/>
    <col min="13" max="13" width="6.85546875" customWidth="1"/>
    <col min="14" max="14" width="7" customWidth="1"/>
    <col min="16" max="16" width="8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  <c r="AD2" t="s">
        <v>1370</v>
      </c>
      <c r="AE2" t="s">
        <v>1356</v>
      </c>
    </row>
    <row r="3" spans="1:32" ht="42.75" customHeight="1" x14ac:dyDescent="0.2">
      <c r="A3" s="3" t="s">
        <v>366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7" t="s">
        <v>367</v>
      </c>
      <c r="AC4" s="11">
        <f t="shared" ref="AC4:AC11" si="0">SUM(B4:AB4)</f>
        <v>0</v>
      </c>
      <c r="AD4" s="27"/>
      <c r="AE4" s="45">
        <v>8.1539599999999997</v>
      </c>
    </row>
    <row r="5" spans="1:32" ht="13.5" customHeight="1" x14ac:dyDescent="0.2">
      <c r="A5" s="8" t="s">
        <v>368</v>
      </c>
      <c r="AC5" s="13">
        <f t="shared" si="0"/>
        <v>0</v>
      </c>
      <c r="AD5" s="28"/>
      <c r="AE5" s="46">
        <v>24.11966</v>
      </c>
    </row>
    <row r="6" spans="1:32" ht="13.5" customHeight="1" x14ac:dyDescent="0.2">
      <c r="A6" s="8" t="s">
        <v>369</v>
      </c>
      <c r="J6">
        <v>3</v>
      </c>
      <c r="S6">
        <v>2</v>
      </c>
      <c r="AC6" s="13">
        <f t="shared" si="0"/>
        <v>5</v>
      </c>
      <c r="AD6" s="28"/>
      <c r="AE6" s="46">
        <v>38.987139999999997</v>
      </c>
    </row>
    <row r="7" spans="1:32" ht="13.5" customHeight="1" x14ac:dyDescent="0.2">
      <c r="A7" s="8" t="s">
        <v>370</v>
      </c>
      <c r="AC7" s="13">
        <f t="shared" si="0"/>
        <v>0</v>
      </c>
      <c r="AD7" s="28"/>
      <c r="AE7" s="46">
        <v>14.604900000000001</v>
      </c>
    </row>
    <row r="8" spans="1:32" ht="13.5" customHeight="1" x14ac:dyDescent="0.2">
      <c r="A8" s="8" t="s">
        <v>1355</v>
      </c>
      <c r="J8">
        <v>1</v>
      </c>
      <c r="AC8" s="13">
        <f t="shared" si="0"/>
        <v>1</v>
      </c>
      <c r="AD8" s="28"/>
      <c r="AE8" s="46">
        <v>30.088740000000001</v>
      </c>
    </row>
    <row r="9" spans="1:32" ht="13.5" customHeight="1" x14ac:dyDescent="0.2">
      <c r="A9" s="8" t="s">
        <v>371</v>
      </c>
      <c r="J9">
        <v>1</v>
      </c>
      <c r="AC9" s="13">
        <f t="shared" si="0"/>
        <v>1</v>
      </c>
      <c r="AD9" s="28"/>
      <c r="AE9" s="46">
        <v>7.8967200000000002</v>
      </c>
    </row>
    <row r="10" spans="1:32" ht="13.5" customHeight="1" x14ac:dyDescent="0.2">
      <c r="A10" s="8" t="s">
        <v>75</v>
      </c>
      <c r="AC10" s="13">
        <f t="shared" si="0"/>
        <v>0</v>
      </c>
      <c r="AD10" s="28"/>
      <c r="AE10" s="46"/>
    </row>
    <row r="11" spans="1:32" ht="13.5" customHeight="1" x14ac:dyDescent="0.2">
      <c r="A11" s="25" t="s">
        <v>115</v>
      </c>
      <c r="AC11" s="15">
        <f t="shared" si="0"/>
        <v>0</v>
      </c>
      <c r="AD11" s="29"/>
      <c r="AE11" s="33"/>
      <c r="AF11"/>
    </row>
    <row r="12" spans="1:32" ht="13.5" customHeight="1" x14ac:dyDescent="0.2">
      <c r="A12" s="26" t="s">
        <v>106</v>
      </c>
      <c r="B12" s="20">
        <f t="shared" ref="B12:AC12" si="1">SUM(B4:B11)</f>
        <v>0</v>
      </c>
      <c r="C12" s="21">
        <f t="shared" si="1"/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5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2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2">
        <f t="shared" si="1"/>
        <v>0</v>
      </c>
      <c r="AC12" s="23">
        <f t="shared" si="1"/>
        <v>7</v>
      </c>
      <c r="AD12" s="29"/>
      <c r="AE12" s="52">
        <f>SUM(AE4:AE11)</f>
        <v>123.85112000000001</v>
      </c>
      <c r="AF12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26"/>
  <sheetViews>
    <sheetView workbookViewId="0">
      <pane xSplit="1" ySplit="3" topLeftCell="N4" activePane="bottomRight" state="frozen"/>
      <selection activeCell="U36" sqref="U36"/>
      <selection pane="topRight" activeCell="U36" sqref="U36"/>
      <selection pane="bottomLeft" activeCell="U36" sqref="U36"/>
      <selection pane="bottomRight" activeCell="U26" sqref="U26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7109375" customWidth="1"/>
    <col min="5" max="5" width="8.42578125" customWidth="1"/>
    <col min="6" max="6" width="7.28515625" customWidth="1"/>
    <col min="7" max="7" width="8.42578125" customWidth="1"/>
    <col min="8" max="8" width="10" customWidth="1"/>
    <col min="9" max="9" width="11" customWidth="1"/>
    <col min="10" max="10" width="8.7109375" customWidth="1"/>
    <col min="11" max="11" width="7.7109375" customWidth="1"/>
    <col min="12" max="12" width="8.28515625" customWidth="1"/>
    <col min="13" max="13" width="6.85546875" customWidth="1"/>
    <col min="14" max="14" width="7" customWidth="1"/>
    <col min="16" max="16" width="7.42578125" customWidth="1"/>
    <col min="17" max="17" width="7.28515625" customWidth="1"/>
    <col min="18" max="18" width="6.140625" customWidth="1"/>
    <col min="19" max="19" width="6.42578125" customWidth="1"/>
    <col min="20" max="20" width="9.5703125" customWidth="1"/>
    <col min="21" max="21" width="9.5703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1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1115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1116</v>
      </c>
      <c r="AC4" s="11">
        <f t="shared" ref="AC4:AC25" si="0">SUM(B4:AB4)</f>
        <v>0</v>
      </c>
      <c r="AD4" s="27"/>
      <c r="AE4" s="45"/>
    </row>
    <row r="5" spans="1:31" ht="13.5" customHeight="1" x14ac:dyDescent="0.2">
      <c r="A5" t="s">
        <v>1127</v>
      </c>
      <c r="AC5" s="13">
        <f t="shared" si="0"/>
        <v>0</v>
      </c>
      <c r="AD5" s="28"/>
      <c r="AE5" s="46"/>
    </row>
    <row r="6" spans="1:31" ht="13.5" customHeight="1" x14ac:dyDescent="0.2">
      <c r="A6" s="2" t="s">
        <v>1117</v>
      </c>
      <c r="R6">
        <v>1</v>
      </c>
      <c r="AC6" s="13">
        <f t="shared" si="0"/>
        <v>1</v>
      </c>
      <c r="AD6" s="28"/>
      <c r="AE6" s="46"/>
    </row>
    <row r="7" spans="1:31" ht="13.5" customHeight="1" x14ac:dyDescent="0.2">
      <c r="A7" t="s">
        <v>1118</v>
      </c>
      <c r="AC7" s="13">
        <f t="shared" si="0"/>
        <v>0</v>
      </c>
      <c r="AD7" s="28"/>
      <c r="AE7" s="46"/>
    </row>
    <row r="8" spans="1:31" ht="13.5" customHeight="1" x14ac:dyDescent="0.2">
      <c r="A8" t="s">
        <v>1119</v>
      </c>
      <c r="AC8" s="13">
        <f t="shared" si="0"/>
        <v>0</v>
      </c>
      <c r="AD8" s="28"/>
      <c r="AE8" s="46"/>
    </row>
    <row r="9" spans="1:31" ht="13.5" customHeight="1" x14ac:dyDescent="0.2">
      <c r="A9" t="s">
        <v>1120</v>
      </c>
      <c r="AC9" s="13">
        <f t="shared" si="0"/>
        <v>0</v>
      </c>
      <c r="AD9" s="28"/>
      <c r="AE9" s="46"/>
    </row>
    <row r="10" spans="1:31" ht="13.5" customHeight="1" x14ac:dyDescent="0.2">
      <c r="A10" t="s">
        <v>1121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1122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1128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1123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1129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1130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1124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1125</v>
      </c>
      <c r="AC17" s="13">
        <f t="shared" si="0"/>
        <v>0</v>
      </c>
      <c r="AD17" s="28"/>
      <c r="AE17" s="46"/>
    </row>
    <row r="18" spans="1:32" ht="13.5" customHeight="1" x14ac:dyDescent="0.2">
      <c r="A18" t="s">
        <v>1131</v>
      </c>
      <c r="AC18" s="13">
        <f t="shared" si="0"/>
        <v>0</v>
      </c>
      <c r="AD18" s="28"/>
      <c r="AE18" s="46"/>
    </row>
    <row r="19" spans="1:32" ht="13.5" customHeight="1" x14ac:dyDescent="0.2">
      <c r="A19" t="s">
        <v>1126</v>
      </c>
      <c r="AC19" s="13">
        <f t="shared" si="0"/>
        <v>0</v>
      </c>
      <c r="AD19" s="28"/>
      <c r="AE19" s="46"/>
    </row>
    <row r="20" spans="1:32" ht="13.5" customHeight="1" x14ac:dyDescent="0.2">
      <c r="A20" t="s">
        <v>1132</v>
      </c>
      <c r="R20">
        <v>1</v>
      </c>
      <c r="AC20" s="13">
        <f t="shared" si="0"/>
        <v>1</v>
      </c>
      <c r="AD20" s="28"/>
      <c r="AE20" s="46"/>
    </row>
    <row r="21" spans="1:32" ht="13.5" customHeight="1" x14ac:dyDescent="0.2">
      <c r="A21" t="s">
        <v>1133</v>
      </c>
      <c r="AC21" s="13">
        <f t="shared" si="0"/>
        <v>0</v>
      </c>
      <c r="AD21" s="28"/>
      <c r="AE21" s="46"/>
    </row>
    <row r="22" spans="1:32" ht="13.5" customHeight="1" x14ac:dyDescent="0.2">
      <c r="A22" t="s">
        <v>1134</v>
      </c>
      <c r="R22">
        <v>1</v>
      </c>
      <c r="AC22" s="13">
        <f t="shared" si="0"/>
        <v>1</v>
      </c>
      <c r="AD22" s="28"/>
      <c r="AE22" s="46"/>
    </row>
    <row r="23" spans="1:32" ht="13.5" customHeight="1" x14ac:dyDescent="0.2">
      <c r="A23" t="s">
        <v>1135</v>
      </c>
      <c r="AC23" s="13">
        <f t="shared" si="0"/>
        <v>0</v>
      </c>
      <c r="AD23" s="28"/>
      <c r="AE23" s="46"/>
    </row>
    <row r="24" spans="1:32" ht="13.5" customHeight="1" x14ac:dyDescent="0.2">
      <c r="A24" s="8" t="s">
        <v>75</v>
      </c>
      <c r="H24">
        <v>1</v>
      </c>
      <c r="AC24" s="13">
        <f t="shared" si="0"/>
        <v>1</v>
      </c>
      <c r="AD24" s="30"/>
      <c r="AE24" s="33"/>
    </row>
    <row r="25" spans="1:32" ht="13.5" customHeight="1" x14ac:dyDescent="0.2">
      <c r="A25" s="25" t="s">
        <v>115</v>
      </c>
      <c r="AC25" s="15">
        <f t="shared" si="0"/>
        <v>0</v>
      </c>
      <c r="AD25" s="29"/>
      <c r="AE25" s="33"/>
      <c r="AF25"/>
    </row>
    <row r="26" spans="1:32" ht="13.5" customHeight="1" x14ac:dyDescent="0.2">
      <c r="A26" s="26" t="s">
        <v>106</v>
      </c>
      <c r="B26" s="20">
        <f t="shared" ref="B26:AC26" si="1">SUM(B4:B25)</f>
        <v>0</v>
      </c>
      <c r="C26" s="21">
        <f t="shared" si="1"/>
        <v>0</v>
      </c>
      <c r="D26" s="21">
        <f t="shared" si="1"/>
        <v>0</v>
      </c>
      <c r="E26" s="21">
        <f t="shared" si="1"/>
        <v>0</v>
      </c>
      <c r="F26" s="21">
        <f t="shared" si="1"/>
        <v>0</v>
      </c>
      <c r="G26" s="21">
        <f t="shared" si="1"/>
        <v>0</v>
      </c>
      <c r="H26" s="21">
        <f t="shared" si="1"/>
        <v>1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21">
        <f t="shared" si="1"/>
        <v>3</v>
      </c>
      <c r="S26" s="21">
        <f t="shared" si="1"/>
        <v>0</v>
      </c>
      <c r="T26" s="21">
        <f t="shared" si="1"/>
        <v>0</v>
      </c>
      <c r="U26" s="21">
        <f t="shared" si="1"/>
        <v>0</v>
      </c>
      <c r="V26" s="21">
        <f t="shared" si="1"/>
        <v>0</v>
      </c>
      <c r="W26" s="21">
        <f t="shared" si="1"/>
        <v>0</v>
      </c>
      <c r="X26" s="21">
        <f t="shared" si="1"/>
        <v>0</v>
      </c>
      <c r="Y26" s="21">
        <f t="shared" si="1"/>
        <v>0</v>
      </c>
      <c r="Z26" s="21">
        <f t="shared" si="1"/>
        <v>0</v>
      </c>
      <c r="AA26" s="21">
        <f t="shared" si="1"/>
        <v>0</v>
      </c>
      <c r="AB26" s="22">
        <f t="shared" si="1"/>
        <v>0</v>
      </c>
      <c r="AC26" s="23">
        <f t="shared" si="1"/>
        <v>4</v>
      </c>
      <c r="AD26" s="29"/>
      <c r="AE26" s="23"/>
      <c r="AF26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5"/>
  <sheetViews>
    <sheetView workbookViewId="0">
      <pane xSplit="1" ySplit="3" topLeftCell="F4" activePane="bottomRight" state="frozen"/>
      <selection activeCell="U36" sqref="U36"/>
      <selection pane="topRight" activeCell="U36" sqref="U36"/>
      <selection pane="bottomLeft" activeCell="U36" sqref="U36"/>
      <selection pane="bottomRight" activeCell="U15" sqref="U15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7109375" customWidth="1"/>
    <col min="5" max="5" width="8.42578125" customWidth="1"/>
    <col min="6" max="6" width="7.28515625" customWidth="1"/>
    <col min="7" max="7" width="9.28515625" customWidth="1"/>
    <col min="8" max="8" width="10.5703125" customWidth="1"/>
    <col min="9" max="9" width="11.28515625" customWidth="1"/>
    <col min="10" max="10" width="9" customWidth="1"/>
    <col min="11" max="11" width="7.7109375" customWidth="1"/>
    <col min="12" max="12" width="8.140625" customWidth="1"/>
    <col min="13" max="13" width="6.85546875" customWidth="1"/>
    <col min="14" max="14" width="7" customWidth="1"/>
    <col min="16" max="16" width="7.5703125" customWidth="1"/>
    <col min="17" max="17" width="7.28515625" customWidth="1"/>
    <col min="18" max="18" width="6.140625" customWidth="1"/>
    <col min="19" max="19" width="6.42578125" customWidth="1"/>
    <col min="20" max="20" width="9" customWidth="1"/>
    <col min="21" max="21" width="9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" customHeight="1" x14ac:dyDescent="0.2">
      <c r="A3" s="3" t="s">
        <v>372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7" t="s">
        <v>380</v>
      </c>
      <c r="X4">
        <v>1</v>
      </c>
      <c r="AC4" s="11">
        <f t="shared" ref="AC4:AC14" si="0">SUM(B4:AB4)</f>
        <v>1</v>
      </c>
      <c r="AD4" s="27"/>
      <c r="AE4" s="45"/>
    </row>
    <row r="5" spans="1:32" ht="13.5" customHeight="1" x14ac:dyDescent="0.2">
      <c r="A5" s="8" t="s">
        <v>377</v>
      </c>
      <c r="AC5" s="13">
        <f t="shared" si="0"/>
        <v>0</v>
      </c>
      <c r="AD5" s="28"/>
      <c r="AE5" s="46"/>
    </row>
    <row r="6" spans="1:32" ht="13.5" customHeight="1" x14ac:dyDescent="0.2">
      <c r="A6" s="8" t="s">
        <v>375</v>
      </c>
      <c r="AC6" s="13">
        <f t="shared" si="0"/>
        <v>0</v>
      </c>
      <c r="AD6" s="28"/>
      <c r="AE6" s="46"/>
    </row>
    <row r="7" spans="1:32" ht="13.5" customHeight="1" x14ac:dyDescent="0.2">
      <c r="A7" s="8" t="s">
        <v>373</v>
      </c>
      <c r="R7">
        <v>1</v>
      </c>
      <c r="AC7" s="13">
        <f t="shared" si="0"/>
        <v>1</v>
      </c>
      <c r="AD7" s="28"/>
      <c r="AE7" s="46"/>
    </row>
    <row r="8" spans="1:32" ht="13.5" customHeight="1" x14ac:dyDescent="0.2">
      <c r="A8" s="8" t="s">
        <v>379</v>
      </c>
      <c r="AC8" s="13">
        <f t="shared" si="0"/>
        <v>0</v>
      </c>
      <c r="AD8" s="28"/>
      <c r="AE8" s="46"/>
    </row>
    <row r="9" spans="1:32" ht="13.5" customHeight="1" x14ac:dyDescent="0.2">
      <c r="A9" s="8" t="s">
        <v>381</v>
      </c>
      <c r="AC9" s="13">
        <f t="shared" si="0"/>
        <v>0</v>
      </c>
      <c r="AD9" s="28"/>
      <c r="AE9" s="46"/>
    </row>
    <row r="10" spans="1:32" ht="13.5" customHeight="1" x14ac:dyDescent="0.2">
      <c r="A10" s="8" t="s">
        <v>376</v>
      </c>
      <c r="AC10" s="13">
        <f t="shared" si="0"/>
        <v>0</v>
      </c>
      <c r="AD10" s="28"/>
      <c r="AE10" s="46"/>
    </row>
    <row r="11" spans="1:32" ht="13.5" customHeight="1" x14ac:dyDescent="0.2">
      <c r="A11" s="8" t="s">
        <v>374</v>
      </c>
      <c r="M11">
        <v>1</v>
      </c>
      <c r="S11">
        <v>1</v>
      </c>
      <c r="AC11" s="13">
        <f t="shared" si="0"/>
        <v>2</v>
      </c>
      <c r="AD11" s="28"/>
      <c r="AE11" s="46"/>
    </row>
    <row r="12" spans="1:32" ht="13.5" customHeight="1" x14ac:dyDescent="0.2">
      <c r="A12" s="8" t="s">
        <v>378</v>
      </c>
      <c r="AC12" s="13">
        <f t="shared" si="0"/>
        <v>0</v>
      </c>
      <c r="AD12" s="28"/>
      <c r="AE12" s="46"/>
    </row>
    <row r="13" spans="1:32" ht="13.5" customHeight="1" x14ac:dyDescent="0.2">
      <c r="A13" s="8" t="s">
        <v>75</v>
      </c>
      <c r="AC13" s="13">
        <f t="shared" si="0"/>
        <v>0</v>
      </c>
      <c r="AD13" s="28"/>
      <c r="AE13" s="46"/>
    </row>
    <row r="14" spans="1:32" ht="13.5" customHeight="1" x14ac:dyDescent="0.2">
      <c r="A14" s="25" t="s">
        <v>115</v>
      </c>
      <c r="AC14" s="15">
        <f t="shared" si="0"/>
        <v>0</v>
      </c>
      <c r="AD14" s="29"/>
      <c r="AE14" s="33"/>
      <c r="AF14"/>
    </row>
    <row r="15" spans="1:32" ht="13.5" customHeight="1" x14ac:dyDescent="0.2">
      <c r="A15" s="26" t="s">
        <v>106</v>
      </c>
      <c r="B15" s="20">
        <f t="shared" ref="B15:AC15" si="1">SUM(B4:B14)</f>
        <v>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1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1">
        <f t="shared" si="1"/>
        <v>1</v>
      </c>
      <c r="S15" s="21">
        <f t="shared" si="1"/>
        <v>1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1"/>
        <v>0</v>
      </c>
      <c r="X15" s="21">
        <f t="shared" si="1"/>
        <v>1</v>
      </c>
      <c r="Y15" s="21">
        <f t="shared" si="1"/>
        <v>0</v>
      </c>
      <c r="Z15" s="21">
        <f t="shared" si="1"/>
        <v>0</v>
      </c>
      <c r="AA15" s="21">
        <f t="shared" si="1"/>
        <v>0</v>
      </c>
      <c r="AB15" s="22">
        <f t="shared" si="1"/>
        <v>0</v>
      </c>
      <c r="AC15" s="23">
        <f t="shared" si="1"/>
        <v>4</v>
      </c>
      <c r="AD15" s="29"/>
      <c r="AE15" s="23"/>
      <c r="AF15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32"/>
  <sheetViews>
    <sheetView workbookViewId="0">
      <pane xSplit="1" ySplit="3" topLeftCell="I4" activePane="bottomRight" state="frozen"/>
      <selection activeCell="U36" sqref="U36"/>
      <selection pane="topRight" activeCell="U36" sqref="U36"/>
      <selection pane="bottomLeft" activeCell="U36" sqref="U36"/>
      <selection pane="bottomRight" activeCell="M35" sqref="M35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28515625" customWidth="1"/>
    <col min="5" max="5" width="8.42578125" customWidth="1"/>
    <col min="6" max="6" width="7.28515625" customWidth="1"/>
    <col min="7" max="7" width="8.5703125" customWidth="1"/>
    <col min="8" max="8" width="10.7109375" customWidth="1"/>
    <col min="9" max="9" width="11.7109375" customWidth="1"/>
    <col min="10" max="10" width="8.140625" customWidth="1"/>
    <col min="11" max="11" width="7.7109375" customWidth="1"/>
    <col min="12" max="12" width="8" customWidth="1"/>
    <col min="13" max="13" width="6.85546875" customWidth="1"/>
    <col min="14" max="14" width="7" customWidth="1"/>
    <col min="16" max="17" width="7.28515625" customWidth="1"/>
    <col min="18" max="18" width="6.140625" customWidth="1"/>
    <col min="19" max="19" width="6.42578125" customWidth="1"/>
    <col min="21" max="21" width="9.140625" style="96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" customWidth="1"/>
  </cols>
  <sheetData>
    <row r="1" spans="1:31" ht="13.5" customHeight="1" x14ac:dyDescent="0.2"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  <c r="AD2" t="s">
        <v>1623</v>
      </c>
    </row>
    <row r="3" spans="1:31" ht="41.25" customHeight="1" x14ac:dyDescent="0.2">
      <c r="A3" s="3" t="s">
        <v>1278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1624</v>
      </c>
      <c r="AE3" s="31" t="s">
        <v>1625</v>
      </c>
    </row>
    <row r="4" spans="1:31" ht="13.5" customHeight="1" x14ac:dyDescent="0.2">
      <c r="A4" t="s">
        <v>138</v>
      </c>
      <c r="AC4" s="11">
        <f t="shared" ref="AC4:AC31" si="0">SUM(B4:AB4)</f>
        <v>0</v>
      </c>
      <c r="AD4" s="91" t="s">
        <v>1626</v>
      </c>
      <c r="AE4" s="93">
        <v>0.65</v>
      </c>
    </row>
    <row r="5" spans="1:31" ht="13.5" customHeight="1" x14ac:dyDescent="0.2">
      <c r="A5" s="8" t="s">
        <v>117</v>
      </c>
      <c r="D5">
        <v>1</v>
      </c>
      <c r="S5">
        <v>1</v>
      </c>
      <c r="AC5" s="13">
        <f t="shared" si="0"/>
        <v>2</v>
      </c>
      <c r="AD5" s="92" t="s">
        <v>1627</v>
      </c>
      <c r="AE5" s="94">
        <v>3.03</v>
      </c>
    </row>
    <row r="6" spans="1:31" ht="13.5" customHeight="1" x14ac:dyDescent="0.2">
      <c r="A6" t="s">
        <v>140</v>
      </c>
      <c r="H6">
        <v>1</v>
      </c>
      <c r="R6">
        <v>2</v>
      </c>
      <c r="AC6" s="13">
        <f t="shared" si="0"/>
        <v>3</v>
      </c>
      <c r="AD6" s="92" t="s">
        <v>1628</v>
      </c>
      <c r="AE6" s="94">
        <v>0.57999999999999996</v>
      </c>
    </row>
    <row r="7" spans="1:31" ht="13.5" customHeight="1" x14ac:dyDescent="0.2">
      <c r="A7" s="8" t="s">
        <v>118</v>
      </c>
      <c r="D7">
        <v>1</v>
      </c>
      <c r="H7">
        <v>1</v>
      </c>
      <c r="M7">
        <v>1</v>
      </c>
      <c r="S7">
        <v>1</v>
      </c>
      <c r="AC7" s="13">
        <f t="shared" si="0"/>
        <v>4</v>
      </c>
      <c r="AD7" s="92" t="s">
        <v>1629</v>
      </c>
      <c r="AE7" s="94">
        <v>3.22</v>
      </c>
    </row>
    <row r="8" spans="1:31" ht="13.5" customHeight="1" x14ac:dyDescent="0.2">
      <c r="A8" s="8" t="s">
        <v>119</v>
      </c>
      <c r="O8">
        <v>1</v>
      </c>
      <c r="R8">
        <v>2</v>
      </c>
      <c r="S8">
        <v>4</v>
      </c>
      <c r="T8">
        <v>4</v>
      </c>
      <c r="V8">
        <v>1</v>
      </c>
      <c r="AB8">
        <v>14</v>
      </c>
      <c r="AC8" s="13">
        <f t="shared" si="0"/>
        <v>26</v>
      </c>
      <c r="AD8" s="92" t="s">
        <v>1630</v>
      </c>
      <c r="AE8" s="94">
        <v>14.08</v>
      </c>
    </row>
    <row r="9" spans="1:31" ht="13.5" customHeight="1" x14ac:dyDescent="0.2">
      <c r="A9" s="8" t="s">
        <v>120</v>
      </c>
      <c r="AB9">
        <v>15</v>
      </c>
      <c r="AC9" s="13">
        <f t="shared" si="0"/>
        <v>15</v>
      </c>
      <c r="AD9" s="92" t="s">
        <v>1631</v>
      </c>
      <c r="AE9" s="94">
        <v>8.18</v>
      </c>
    </row>
    <row r="10" spans="1:31" ht="13.5" customHeight="1" x14ac:dyDescent="0.2">
      <c r="A10" s="8" t="s">
        <v>121</v>
      </c>
      <c r="K10">
        <v>2</v>
      </c>
      <c r="N10">
        <v>1</v>
      </c>
      <c r="R10">
        <v>4</v>
      </c>
      <c r="S10">
        <v>2</v>
      </c>
      <c r="T10">
        <v>3</v>
      </c>
      <c r="AC10" s="13">
        <f t="shared" si="0"/>
        <v>12</v>
      </c>
      <c r="AD10" s="92" t="s">
        <v>1632</v>
      </c>
      <c r="AE10" s="94">
        <v>3.35</v>
      </c>
    </row>
    <row r="11" spans="1:31" ht="13.5" customHeight="1" x14ac:dyDescent="0.2">
      <c r="A11" s="8" t="s">
        <v>122</v>
      </c>
      <c r="D11">
        <v>2</v>
      </c>
      <c r="R11">
        <v>10</v>
      </c>
      <c r="T11">
        <v>15</v>
      </c>
      <c r="AC11" s="13">
        <f t="shared" si="0"/>
        <v>27</v>
      </c>
      <c r="AD11" s="92" t="s">
        <v>1633</v>
      </c>
      <c r="AE11" s="94">
        <v>2.85</v>
      </c>
    </row>
    <row r="12" spans="1:31" ht="13.5" customHeight="1" x14ac:dyDescent="0.2">
      <c r="A12" s="8" t="s">
        <v>141</v>
      </c>
      <c r="O12">
        <v>1</v>
      </c>
      <c r="S12">
        <v>1</v>
      </c>
      <c r="AC12" s="13">
        <f t="shared" si="0"/>
        <v>2</v>
      </c>
      <c r="AD12" s="92" t="s">
        <v>1634</v>
      </c>
      <c r="AE12" s="94">
        <v>6.12</v>
      </c>
    </row>
    <row r="13" spans="1:31" ht="13.5" customHeight="1" x14ac:dyDescent="0.2">
      <c r="A13" s="8" t="s">
        <v>123</v>
      </c>
      <c r="D13">
        <v>1</v>
      </c>
      <c r="H13">
        <v>2</v>
      </c>
      <c r="R13">
        <v>20</v>
      </c>
      <c r="T13">
        <v>12</v>
      </c>
      <c r="AC13" s="13">
        <f t="shared" si="0"/>
        <v>35</v>
      </c>
      <c r="AD13" s="92" t="s">
        <v>1635</v>
      </c>
      <c r="AE13" s="94">
        <v>2.85</v>
      </c>
    </row>
    <row r="14" spans="1:31" ht="13.5" customHeight="1" x14ac:dyDescent="0.2">
      <c r="A14" s="8" t="s">
        <v>124</v>
      </c>
      <c r="D14">
        <v>2</v>
      </c>
      <c r="R14">
        <v>5</v>
      </c>
      <c r="S14">
        <v>1</v>
      </c>
      <c r="T14">
        <v>15</v>
      </c>
      <c r="AC14" s="13">
        <f t="shared" si="0"/>
        <v>23</v>
      </c>
      <c r="AD14" s="92" t="s">
        <v>1636</v>
      </c>
      <c r="AE14" s="94">
        <v>2.2599999999999998</v>
      </c>
    </row>
    <row r="15" spans="1:31" ht="13.5" customHeight="1" x14ac:dyDescent="0.2">
      <c r="A15" s="8" t="s">
        <v>125</v>
      </c>
      <c r="D15">
        <v>10</v>
      </c>
      <c r="K15">
        <v>3</v>
      </c>
      <c r="O15">
        <v>7</v>
      </c>
      <c r="R15">
        <v>19</v>
      </c>
      <c r="S15">
        <v>3</v>
      </c>
      <c r="T15">
        <v>26</v>
      </c>
      <c r="W15">
        <v>1</v>
      </c>
      <c r="X15">
        <v>2</v>
      </c>
      <c r="Y15">
        <v>1</v>
      </c>
      <c r="AC15" s="13">
        <f t="shared" si="0"/>
        <v>72</v>
      </c>
      <c r="AD15" s="92" t="s">
        <v>1637</v>
      </c>
      <c r="AE15" s="94">
        <v>19.27</v>
      </c>
    </row>
    <row r="16" spans="1:31" ht="13.5" customHeight="1" x14ac:dyDescent="0.2">
      <c r="A16" s="8" t="s">
        <v>126</v>
      </c>
      <c r="D16">
        <v>2</v>
      </c>
      <c r="H16">
        <v>2</v>
      </c>
      <c r="R16">
        <v>1</v>
      </c>
      <c r="S16">
        <v>2</v>
      </c>
      <c r="W16">
        <v>1</v>
      </c>
      <c r="X16">
        <v>1</v>
      </c>
      <c r="AC16" s="13">
        <f t="shared" si="0"/>
        <v>9</v>
      </c>
      <c r="AD16" s="92" t="s">
        <v>1638</v>
      </c>
      <c r="AE16" s="94">
        <v>7.06</v>
      </c>
    </row>
    <row r="17" spans="1:31" ht="13.5" customHeight="1" x14ac:dyDescent="0.2">
      <c r="A17" s="8" t="s">
        <v>127</v>
      </c>
      <c r="S17">
        <v>1</v>
      </c>
      <c r="AB17">
        <v>1</v>
      </c>
      <c r="AC17" s="13">
        <f t="shared" si="0"/>
        <v>2</v>
      </c>
      <c r="AD17" s="92" t="s">
        <v>1639</v>
      </c>
      <c r="AE17" s="94">
        <v>3.64</v>
      </c>
    </row>
    <row r="18" spans="1:31" ht="13.5" customHeight="1" x14ac:dyDescent="0.2">
      <c r="A18" s="8" t="s">
        <v>128</v>
      </c>
      <c r="D18">
        <v>6</v>
      </c>
      <c r="F18">
        <v>1</v>
      </c>
      <c r="R18">
        <v>4</v>
      </c>
      <c r="S18">
        <v>1</v>
      </c>
      <c r="T18">
        <v>9</v>
      </c>
      <c r="AC18" s="13">
        <f t="shared" si="0"/>
        <v>21</v>
      </c>
      <c r="AD18" s="92" t="s">
        <v>1640</v>
      </c>
      <c r="AE18" s="94">
        <v>10.28</v>
      </c>
    </row>
    <row r="19" spans="1:31" ht="13.5" customHeight="1" x14ac:dyDescent="0.2">
      <c r="A19" s="8" t="s">
        <v>129</v>
      </c>
      <c r="D19">
        <v>1</v>
      </c>
      <c r="S19">
        <v>2</v>
      </c>
      <c r="AB19">
        <v>1</v>
      </c>
      <c r="AC19" s="13">
        <f t="shared" si="0"/>
        <v>4</v>
      </c>
      <c r="AD19" s="92" t="s">
        <v>1641</v>
      </c>
      <c r="AE19" s="94">
        <v>8.48</v>
      </c>
    </row>
    <row r="20" spans="1:31" ht="13.5" customHeight="1" x14ac:dyDescent="0.2">
      <c r="A20" s="8" t="s">
        <v>137</v>
      </c>
      <c r="S20">
        <v>1</v>
      </c>
      <c r="AB20">
        <v>2</v>
      </c>
      <c r="AC20" s="13">
        <f t="shared" si="0"/>
        <v>3</v>
      </c>
      <c r="AD20" s="92" t="s">
        <v>1642</v>
      </c>
      <c r="AE20" s="94">
        <v>3.03</v>
      </c>
    </row>
    <row r="21" spans="1:31" ht="13.5" customHeight="1" x14ac:dyDescent="0.2">
      <c r="A21" s="8" t="s">
        <v>130</v>
      </c>
      <c r="D21">
        <v>1</v>
      </c>
      <c r="N21">
        <v>1</v>
      </c>
      <c r="R21">
        <v>5</v>
      </c>
      <c r="S21">
        <v>5</v>
      </c>
      <c r="T21">
        <v>1</v>
      </c>
      <c r="AC21" s="13">
        <f t="shared" si="0"/>
        <v>13</v>
      </c>
      <c r="AD21" s="92" t="s">
        <v>1643</v>
      </c>
      <c r="AE21" s="94">
        <v>15.42</v>
      </c>
    </row>
    <row r="22" spans="1:31" ht="13.5" customHeight="1" x14ac:dyDescent="0.2">
      <c r="A22" s="8" t="s">
        <v>131</v>
      </c>
      <c r="S22">
        <v>1</v>
      </c>
      <c r="AB22">
        <v>28</v>
      </c>
      <c r="AC22" s="13">
        <f t="shared" si="0"/>
        <v>29</v>
      </c>
      <c r="AD22" s="92" t="s">
        <v>1644</v>
      </c>
      <c r="AE22" s="94">
        <v>3.01</v>
      </c>
    </row>
    <row r="23" spans="1:31" ht="13.5" customHeight="1" x14ac:dyDescent="0.2">
      <c r="A23" s="8" t="s">
        <v>132</v>
      </c>
      <c r="D23">
        <v>8</v>
      </c>
      <c r="R23">
        <v>22</v>
      </c>
      <c r="S23">
        <v>4</v>
      </c>
      <c r="T23">
        <v>8</v>
      </c>
      <c r="AB23">
        <v>13</v>
      </c>
      <c r="AC23" s="13">
        <f t="shared" si="0"/>
        <v>55</v>
      </c>
      <c r="AD23" s="92" t="s">
        <v>1645</v>
      </c>
      <c r="AE23" s="94">
        <v>10.58</v>
      </c>
    </row>
    <row r="24" spans="1:31" ht="13.5" customHeight="1" x14ac:dyDescent="0.2">
      <c r="A24" s="8" t="s">
        <v>133</v>
      </c>
      <c r="R24">
        <v>6</v>
      </c>
      <c r="T24">
        <v>1</v>
      </c>
      <c r="AC24" s="13">
        <f t="shared" si="0"/>
        <v>7</v>
      </c>
      <c r="AD24" s="92" t="s">
        <v>1646</v>
      </c>
      <c r="AE24" s="94">
        <v>1.45</v>
      </c>
    </row>
    <row r="25" spans="1:31" ht="13.5" customHeight="1" x14ac:dyDescent="0.2">
      <c r="A25" s="8" t="s">
        <v>139</v>
      </c>
      <c r="AC25" s="13">
        <f t="shared" si="0"/>
        <v>0</v>
      </c>
      <c r="AD25" s="92" t="s">
        <v>1647</v>
      </c>
      <c r="AE25" s="94">
        <v>0.39</v>
      </c>
    </row>
    <row r="26" spans="1:31" ht="13.5" customHeight="1" x14ac:dyDescent="0.2">
      <c r="A26" s="8" t="s">
        <v>134</v>
      </c>
      <c r="D26">
        <v>5</v>
      </c>
      <c r="R26">
        <v>18</v>
      </c>
      <c r="S26">
        <v>3</v>
      </c>
      <c r="T26">
        <v>13</v>
      </c>
      <c r="AB26">
        <v>2</v>
      </c>
      <c r="AC26" s="13">
        <f t="shared" si="0"/>
        <v>41</v>
      </c>
      <c r="AD26" s="92" t="s">
        <v>1648</v>
      </c>
      <c r="AE26" s="94">
        <v>5.86</v>
      </c>
    </row>
    <row r="27" spans="1:31" ht="13.5" customHeight="1" x14ac:dyDescent="0.2">
      <c r="A27" s="8" t="s">
        <v>135</v>
      </c>
      <c r="D27">
        <v>26</v>
      </c>
      <c r="J27">
        <v>1</v>
      </c>
      <c r="N27">
        <v>4</v>
      </c>
      <c r="R27">
        <v>5</v>
      </c>
      <c r="S27">
        <v>26</v>
      </c>
      <c r="T27">
        <v>15</v>
      </c>
      <c r="V27">
        <v>4</v>
      </c>
      <c r="X27">
        <v>1</v>
      </c>
      <c r="AC27" s="13">
        <f t="shared" si="0"/>
        <v>82</v>
      </c>
      <c r="AD27" s="92" t="s">
        <v>1649</v>
      </c>
      <c r="AE27" s="94">
        <v>39.82</v>
      </c>
    </row>
    <row r="28" spans="1:31" ht="13.5" customHeight="1" x14ac:dyDescent="0.2">
      <c r="A28" s="8" t="s">
        <v>142</v>
      </c>
      <c r="S28">
        <v>1</v>
      </c>
      <c r="AC28" s="13">
        <f t="shared" si="0"/>
        <v>1</v>
      </c>
      <c r="AD28" s="92" t="s">
        <v>1650</v>
      </c>
      <c r="AE28" s="94">
        <v>1.93</v>
      </c>
    </row>
    <row r="29" spans="1:31" ht="13.5" customHeight="1" x14ac:dyDescent="0.2">
      <c r="A29" s="8" t="s">
        <v>136</v>
      </c>
      <c r="H29">
        <v>1</v>
      </c>
      <c r="AC29" s="13">
        <f t="shared" si="0"/>
        <v>1</v>
      </c>
      <c r="AD29" s="92" t="s">
        <v>1651</v>
      </c>
      <c r="AE29" s="94">
        <v>1.24</v>
      </c>
    </row>
    <row r="30" spans="1:31" ht="13.5" customHeight="1" x14ac:dyDescent="0.2">
      <c r="A30" s="8" t="s">
        <v>75</v>
      </c>
      <c r="R30">
        <v>2</v>
      </c>
      <c r="T30">
        <v>3</v>
      </c>
      <c r="AC30" s="13">
        <f t="shared" si="0"/>
        <v>5</v>
      </c>
      <c r="AD30" s="30"/>
      <c r="AE30" s="33"/>
    </row>
    <row r="31" spans="1:31" ht="13.5" customHeight="1" x14ac:dyDescent="0.2">
      <c r="A31" s="25" t="s">
        <v>115</v>
      </c>
      <c r="AC31" s="15">
        <f t="shared" si="0"/>
        <v>0</v>
      </c>
      <c r="AD31" s="29"/>
      <c r="AE31" s="29"/>
    </row>
    <row r="32" spans="1:31" ht="13.5" customHeight="1" x14ac:dyDescent="0.2">
      <c r="A32" s="26" t="s">
        <v>106</v>
      </c>
      <c r="B32" s="20">
        <f t="shared" ref="B32:AB32" si="1">SUM(B4:B31)</f>
        <v>0</v>
      </c>
      <c r="C32" s="21">
        <f t="shared" si="1"/>
        <v>0</v>
      </c>
      <c r="D32" s="21">
        <f t="shared" si="1"/>
        <v>66</v>
      </c>
      <c r="E32" s="21">
        <f t="shared" si="1"/>
        <v>0</v>
      </c>
      <c r="F32" s="21">
        <f t="shared" si="1"/>
        <v>1</v>
      </c>
      <c r="G32" s="21">
        <f t="shared" si="1"/>
        <v>0</v>
      </c>
      <c r="H32" s="21">
        <f t="shared" si="1"/>
        <v>7</v>
      </c>
      <c r="I32" s="21">
        <f t="shared" si="1"/>
        <v>0</v>
      </c>
      <c r="J32" s="21">
        <f t="shared" si="1"/>
        <v>1</v>
      </c>
      <c r="K32" s="21">
        <f t="shared" si="1"/>
        <v>5</v>
      </c>
      <c r="L32" s="21">
        <f t="shared" si="1"/>
        <v>0</v>
      </c>
      <c r="M32" s="21">
        <f t="shared" si="1"/>
        <v>1</v>
      </c>
      <c r="N32" s="21">
        <f t="shared" si="1"/>
        <v>6</v>
      </c>
      <c r="O32" s="21">
        <f t="shared" si="1"/>
        <v>9</v>
      </c>
      <c r="P32" s="21">
        <f t="shared" si="1"/>
        <v>0</v>
      </c>
      <c r="Q32" s="21">
        <f t="shared" si="1"/>
        <v>0</v>
      </c>
      <c r="R32" s="21">
        <f t="shared" si="1"/>
        <v>125</v>
      </c>
      <c r="S32" s="21">
        <f t="shared" si="1"/>
        <v>60</v>
      </c>
      <c r="T32" s="21">
        <f t="shared" si="1"/>
        <v>125</v>
      </c>
      <c r="U32" s="21">
        <f t="shared" si="1"/>
        <v>0</v>
      </c>
      <c r="V32" s="21">
        <f t="shared" si="1"/>
        <v>5</v>
      </c>
      <c r="W32" s="21">
        <f t="shared" si="1"/>
        <v>2</v>
      </c>
      <c r="X32" s="21">
        <f t="shared" si="1"/>
        <v>4</v>
      </c>
      <c r="Y32" s="21">
        <f t="shared" si="1"/>
        <v>1</v>
      </c>
      <c r="Z32" s="21">
        <f t="shared" si="1"/>
        <v>0</v>
      </c>
      <c r="AA32" s="21">
        <f t="shared" si="1"/>
        <v>0</v>
      </c>
      <c r="AB32" s="22">
        <f t="shared" si="1"/>
        <v>76</v>
      </c>
      <c r="AC32" s="23">
        <f>SUM(AC4:AC31)</f>
        <v>494</v>
      </c>
      <c r="AD32" s="29"/>
      <c r="AE32" s="49">
        <f>SUM(AE4:AE31)</f>
        <v>178.63000000000002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30"/>
  <sheetViews>
    <sheetView workbookViewId="0">
      <pane xSplit="1" ySplit="3" topLeftCell="F4" activePane="bottomRight" state="frozen"/>
      <selection activeCell="U36" sqref="U36"/>
      <selection pane="topRight" activeCell="U36" sqref="U36"/>
      <selection pane="bottomLeft" activeCell="U36" sqref="U36"/>
      <selection pane="bottomRight" activeCell="U30" sqref="U30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140625" customWidth="1"/>
    <col min="5" max="5" width="8.42578125" customWidth="1"/>
    <col min="6" max="6" width="7.28515625" customWidth="1"/>
    <col min="8" max="8" width="10" customWidth="1"/>
    <col min="9" max="9" width="11.28515625" customWidth="1"/>
    <col min="11" max="11" width="7.7109375" customWidth="1"/>
    <col min="12" max="12" width="7.42578125" customWidth="1"/>
    <col min="13" max="13" width="6.85546875" customWidth="1"/>
    <col min="14" max="14" width="7" customWidth="1"/>
    <col min="16" max="16" width="6.7109375" customWidth="1"/>
    <col min="17" max="17" width="7.28515625" customWidth="1"/>
    <col min="18" max="18" width="6.140625" customWidth="1"/>
    <col min="19" max="19" width="6.42578125" customWidth="1"/>
    <col min="20" max="20" width="9.28515625" customWidth="1"/>
    <col min="21" max="21" width="9.285156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1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53.25" customHeight="1" x14ac:dyDescent="0.2">
      <c r="A3" s="3" t="s">
        <v>1153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1136</v>
      </c>
      <c r="AC4" s="11">
        <f t="shared" ref="AC4:AC29" si="0">SUM(B4:AB4)</f>
        <v>0</v>
      </c>
      <c r="AD4" s="27"/>
      <c r="AE4" s="45"/>
    </row>
    <row r="5" spans="1:31" ht="13.5" customHeight="1" x14ac:dyDescent="0.2">
      <c r="A5" t="s">
        <v>1137</v>
      </c>
      <c r="AC5" s="13">
        <f t="shared" si="0"/>
        <v>0</v>
      </c>
      <c r="AD5" s="28"/>
      <c r="AE5" s="46"/>
    </row>
    <row r="6" spans="1:31" ht="13.5" customHeight="1" x14ac:dyDescent="0.2">
      <c r="A6" s="2" t="s">
        <v>1138</v>
      </c>
      <c r="T6">
        <v>2</v>
      </c>
      <c r="AC6" s="13">
        <f t="shared" si="0"/>
        <v>2</v>
      </c>
      <c r="AD6" s="28"/>
      <c r="AE6" s="46"/>
    </row>
    <row r="7" spans="1:31" ht="13.5" customHeight="1" x14ac:dyDescent="0.2">
      <c r="A7" t="s">
        <v>1139</v>
      </c>
      <c r="AC7" s="13">
        <f t="shared" si="0"/>
        <v>0</v>
      </c>
      <c r="AD7" s="28"/>
      <c r="AE7" s="46"/>
    </row>
    <row r="8" spans="1:31" ht="13.5" customHeight="1" x14ac:dyDescent="0.2">
      <c r="A8" t="s">
        <v>1140</v>
      </c>
      <c r="AC8" s="13">
        <f t="shared" si="0"/>
        <v>0</v>
      </c>
      <c r="AD8" s="28"/>
      <c r="AE8" s="46"/>
    </row>
    <row r="9" spans="1:31" ht="13.5" customHeight="1" x14ac:dyDescent="0.2">
      <c r="A9" t="s">
        <v>1141</v>
      </c>
      <c r="AC9" s="13">
        <f t="shared" si="0"/>
        <v>0</v>
      </c>
      <c r="AD9" s="28"/>
      <c r="AE9" s="46"/>
    </row>
    <row r="10" spans="1:31" ht="13.5" customHeight="1" x14ac:dyDescent="0.2">
      <c r="A10" t="s">
        <v>1142</v>
      </c>
      <c r="K10">
        <v>1</v>
      </c>
      <c r="R10">
        <v>1</v>
      </c>
      <c r="AC10" s="13">
        <f t="shared" si="0"/>
        <v>2</v>
      </c>
      <c r="AD10" s="28"/>
      <c r="AE10" s="46"/>
    </row>
    <row r="11" spans="1:31" ht="13.5" customHeight="1" x14ac:dyDescent="0.2">
      <c r="A11" t="s">
        <v>1143</v>
      </c>
      <c r="D11">
        <v>1</v>
      </c>
      <c r="T11">
        <v>2</v>
      </c>
      <c r="AC11" s="13">
        <f t="shared" si="0"/>
        <v>3</v>
      </c>
      <c r="AD11" s="28"/>
      <c r="AE11" s="46"/>
    </row>
    <row r="12" spans="1:31" ht="13.5" customHeight="1" x14ac:dyDescent="0.2">
      <c r="A12" t="s">
        <v>1144</v>
      </c>
      <c r="R12">
        <v>2</v>
      </c>
      <c r="AC12" s="13">
        <f t="shared" si="0"/>
        <v>2</v>
      </c>
      <c r="AD12" s="28"/>
      <c r="AE12" s="46"/>
    </row>
    <row r="13" spans="1:31" ht="13.5" customHeight="1" x14ac:dyDescent="0.2">
      <c r="A13" s="68" t="s">
        <v>1145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1146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1147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1148</v>
      </c>
      <c r="AC16" s="13">
        <f t="shared" si="0"/>
        <v>0</v>
      </c>
      <c r="AD16" s="28"/>
      <c r="AE16" s="46"/>
    </row>
    <row r="17" spans="1:32" ht="13.5" customHeight="1" x14ac:dyDescent="0.2">
      <c r="A17" s="68" t="s">
        <v>1149</v>
      </c>
      <c r="AC17" s="13">
        <f t="shared" si="0"/>
        <v>0</v>
      </c>
      <c r="AD17" s="28"/>
      <c r="AE17" s="46"/>
    </row>
    <row r="18" spans="1:32" ht="13.5" customHeight="1" x14ac:dyDescent="0.2">
      <c r="A18" s="68" t="s">
        <v>1150</v>
      </c>
      <c r="AC18" s="13">
        <f t="shared" si="0"/>
        <v>0</v>
      </c>
      <c r="AD18" s="28"/>
      <c r="AE18" s="46"/>
    </row>
    <row r="19" spans="1:32" ht="13.5" customHeight="1" x14ac:dyDescent="0.2">
      <c r="A19" s="68" t="s">
        <v>1151</v>
      </c>
      <c r="AC19" s="13">
        <f t="shared" si="0"/>
        <v>0</v>
      </c>
      <c r="AD19" s="28"/>
      <c r="AE19" s="46"/>
    </row>
    <row r="20" spans="1:32" ht="13.5" customHeight="1" x14ac:dyDescent="0.2">
      <c r="A20" t="s">
        <v>1152</v>
      </c>
      <c r="AC20" s="13">
        <f t="shared" si="0"/>
        <v>0</v>
      </c>
      <c r="AD20" s="28"/>
      <c r="AE20" s="46"/>
    </row>
    <row r="21" spans="1:32" ht="13.5" customHeight="1" x14ac:dyDescent="0.2">
      <c r="A21" t="s">
        <v>1154</v>
      </c>
      <c r="R21">
        <v>1</v>
      </c>
      <c r="AC21" s="13">
        <f t="shared" si="0"/>
        <v>1</v>
      </c>
      <c r="AD21" s="28"/>
      <c r="AE21" s="46"/>
    </row>
    <row r="22" spans="1:32" ht="13.5" customHeight="1" x14ac:dyDescent="0.2">
      <c r="A22" t="s">
        <v>1155</v>
      </c>
      <c r="AC22" s="13">
        <f t="shared" si="0"/>
        <v>0</v>
      </c>
      <c r="AD22" s="28"/>
      <c r="AE22" s="46"/>
    </row>
    <row r="23" spans="1:32" ht="13.5" customHeight="1" x14ac:dyDescent="0.2">
      <c r="A23" t="s">
        <v>1156</v>
      </c>
      <c r="AC23" s="13">
        <f t="shared" si="0"/>
        <v>0</v>
      </c>
      <c r="AD23" s="28"/>
      <c r="AE23" s="46"/>
    </row>
    <row r="24" spans="1:32" ht="13.5" customHeight="1" x14ac:dyDescent="0.2">
      <c r="A24" t="s">
        <v>1157</v>
      </c>
      <c r="AC24" s="13">
        <f t="shared" si="0"/>
        <v>0</v>
      </c>
      <c r="AD24" s="28"/>
      <c r="AE24" s="46"/>
    </row>
    <row r="25" spans="1:32" ht="13.5" customHeight="1" x14ac:dyDescent="0.2">
      <c r="A25" t="s">
        <v>1158</v>
      </c>
      <c r="AC25" s="13">
        <f t="shared" si="0"/>
        <v>0</v>
      </c>
      <c r="AD25" s="28"/>
      <c r="AE25" s="46"/>
    </row>
    <row r="26" spans="1:32" ht="13.5" customHeight="1" x14ac:dyDescent="0.2">
      <c r="A26" t="s">
        <v>1159</v>
      </c>
      <c r="AC26" s="13">
        <f t="shared" si="0"/>
        <v>0</v>
      </c>
      <c r="AD26" s="28"/>
      <c r="AE26" s="46"/>
    </row>
    <row r="27" spans="1:32" ht="13.5" customHeight="1" x14ac:dyDescent="0.2">
      <c r="A27" t="s">
        <v>1160</v>
      </c>
      <c r="AC27" s="13">
        <f t="shared" si="0"/>
        <v>0</v>
      </c>
      <c r="AD27" s="28"/>
      <c r="AE27" s="46"/>
    </row>
    <row r="28" spans="1:32" ht="13.5" customHeight="1" x14ac:dyDescent="0.2">
      <c r="A28" s="8" t="s">
        <v>75</v>
      </c>
      <c r="AC28" s="13">
        <f t="shared" si="0"/>
        <v>0</v>
      </c>
      <c r="AD28" s="30"/>
      <c r="AE28" s="33"/>
    </row>
    <row r="29" spans="1:32" ht="13.5" customHeight="1" x14ac:dyDescent="0.2">
      <c r="A29" s="25" t="s">
        <v>115</v>
      </c>
      <c r="AC29" s="15">
        <f t="shared" si="0"/>
        <v>0</v>
      </c>
      <c r="AD29" s="29"/>
      <c r="AE29" s="33"/>
      <c r="AF29"/>
    </row>
    <row r="30" spans="1:32" ht="13.5" customHeight="1" x14ac:dyDescent="0.2">
      <c r="A30" s="26" t="s">
        <v>106</v>
      </c>
      <c r="B30" s="20">
        <f t="shared" ref="B30:AC30" si="1">SUM(B4:B29)</f>
        <v>0</v>
      </c>
      <c r="C30" s="21">
        <f t="shared" si="1"/>
        <v>0</v>
      </c>
      <c r="D30" s="21">
        <f t="shared" si="1"/>
        <v>1</v>
      </c>
      <c r="E30" s="21">
        <f t="shared" si="1"/>
        <v>0</v>
      </c>
      <c r="F30" s="21">
        <f t="shared" si="1"/>
        <v>0</v>
      </c>
      <c r="G30" s="21">
        <f t="shared" si="1"/>
        <v>0</v>
      </c>
      <c r="H30" s="21">
        <f t="shared" si="1"/>
        <v>0</v>
      </c>
      <c r="I30" s="21">
        <f t="shared" si="1"/>
        <v>0</v>
      </c>
      <c r="J30" s="21">
        <f t="shared" si="1"/>
        <v>0</v>
      </c>
      <c r="K30" s="21">
        <f t="shared" si="1"/>
        <v>1</v>
      </c>
      <c r="L30" s="21">
        <f t="shared" si="1"/>
        <v>0</v>
      </c>
      <c r="M30" s="21">
        <f t="shared" si="1"/>
        <v>0</v>
      </c>
      <c r="N30" s="21">
        <f t="shared" si="1"/>
        <v>0</v>
      </c>
      <c r="O30" s="21">
        <f t="shared" si="1"/>
        <v>0</v>
      </c>
      <c r="P30" s="21">
        <f t="shared" si="1"/>
        <v>0</v>
      </c>
      <c r="Q30" s="21">
        <f t="shared" si="1"/>
        <v>0</v>
      </c>
      <c r="R30" s="21">
        <f t="shared" si="1"/>
        <v>4</v>
      </c>
      <c r="S30" s="21">
        <f t="shared" si="1"/>
        <v>0</v>
      </c>
      <c r="T30" s="21">
        <f t="shared" si="1"/>
        <v>4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2">
        <f t="shared" si="1"/>
        <v>0</v>
      </c>
      <c r="AC30" s="23">
        <f t="shared" si="1"/>
        <v>10</v>
      </c>
      <c r="AD30" s="29"/>
      <c r="AE30" s="23"/>
      <c r="AF3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F20"/>
  <sheetViews>
    <sheetView workbookViewId="0">
      <pane xSplit="1" ySplit="3" topLeftCell="N4" activePane="bottomRight" state="frozen"/>
      <selection activeCell="U36" sqref="U36"/>
      <selection pane="topRight" activeCell="U36" sqref="U36"/>
      <selection pane="bottomLeft" activeCell="U36" sqref="U36"/>
      <selection pane="bottomRight" activeCell="U3" sqref="U3"/>
    </sheetView>
  </sheetViews>
  <sheetFormatPr defaultRowHeight="13.5" customHeight="1" x14ac:dyDescent="0.2"/>
  <cols>
    <col min="1" max="1" width="12.5703125" style="2" customWidth="1"/>
    <col min="2" max="2" width="8" customWidth="1"/>
    <col min="3" max="3" width="6.42578125" customWidth="1"/>
    <col min="4" max="5" width="8.42578125" customWidth="1"/>
    <col min="6" max="6" width="7.28515625" customWidth="1"/>
    <col min="7" max="7" width="9.42578125" customWidth="1"/>
    <col min="8" max="8" width="10" customWidth="1"/>
    <col min="9" max="9" width="10.7109375" customWidth="1"/>
    <col min="10" max="10" width="8.28515625" customWidth="1"/>
    <col min="11" max="11" width="7.7109375" customWidth="1"/>
    <col min="12" max="12" width="7.85546875" customWidth="1"/>
    <col min="13" max="13" width="6.85546875" customWidth="1"/>
    <col min="14" max="14" width="7" customWidth="1"/>
    <col min="16" max="16" width="8.140625" customWidth="1"/>
    <col min="17" max="17" width="7.28515625" customWidth="1"/>
    <col min="18" max="18" width="6.140625" customWidth="1"/>
    <col min="19" max="19" width="6.42578125" customWidth="1"/>
    <col min="20" max="20" width="9" customWidth="1"/>
    <col min="21" max="21" width="9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0.5" customHeight="1" x14ac:dyDescent="0.2">
      <c r="A3" s="3" t="s">
        <v>1577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1578</v>
      </c>
      <c r="AC4" s="11">
        <f t="shared" ref="AC4:AC13" si="0">SUM(C4:AB4)</f>
        <v>0</v>
      </c>
      <c r="AD4" s="27"/>
      <c r="AE4" s="45"/>
    </row>
    <row r="5" spans="1:32" ht="13.5" customHeight="1" x14ac:dyDescent="0.2">
      <c r="A5" t="s">
        <v>1579</v>
      </c>
      <c r="AC5" s="13">
        <f t="shared" si="0"/>
        <v>0</v>
      </c>
      <c r="AD5" s="28"/>
      <c r="AE5" s="46"/>
    </row>
    <row r="6" spans="1:32" ht="13.5" customHeight="1" x14ac:dyDescent="0.2">
      <c r="A6" t="s">
        <v>1580</v>
      </c>
      <c r="AC6" s="13">
        <f t="shared" si="0"/>
        <v>0</v>
      </c>
      <c r="AD6" s="28"/>
      <c r="AE6" s="46"/>
    </row>
    <row r="7" spans="1:32" ht="13.5" customHeight="1" x14ac:dyDescent="0.2">
      <c r="A7" t="s">
        <v>1581</v>
      </c>
      <c r="AC7" s="13">
        <f t="shared" si="0"/>
        <v>0</v>
      </c>
      <c r="AD7" s="28"/>
      <c r="AE7" s="46"/>
    </row>
    <row r="8" spans="1:32" ht="13.5" customHeight="1" x14ac:dyDescent="0.2">
      <c r="A8" t="s">
        <v>1582</v>
      </c>
      <c r="AC8" s="13">
        <f t="shared" si="0"/>
        <v>0</v>
      </c>
      <c r="AD8" s="28"/>
      <c r="AE8" s="46"/>
    </row>
    <row r="9" spans="1:32" ht="13.5" customHeight="1" x14ac:dyDescent="0.2">
      <c r="A9" t="s">
        <v>1583</v>
      </c>
      <c r="AC9" s="13">
        <f t="shared" si="0"/>
        <v>0</v>
      </c>
      <c r="AD9" s="28"/>
      <c r="AE9" s="46"/>
    </row>
    <row r="10" spans="1:32" ht="13.5" customHeight="1" x14ac:dyDescent="0.2">
      <c r="A10" t="s">
        <v>1584</v>
      </c>
      <c r="AC10" s="13">
        <f t="shared" si="0"/>
        <v>0</v>
      </c>
      <c r="AD10" s="28"/>
      <c r="AE10" s="46"/>
    </row>
    <row r="11" spans="1:32" ht="13.5" customHeight="1" x14ac:dyDescent="0.2">
      <c r="A11" t="s">
        <v>1585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1586</v>
      </c>
      <c r="AC12" s="13">
        <f t="shared" si="0"/>
        <v>0</v>
      </c>
      <c r="AD12" s="28"/>
      <c r="AE12" s="46"/>
    </row>
    <row r="13" spans="1:32" ht="13.5" customHeight="1" x14ac:dyDescent="0.2">
      <c r="A13" t="s">
        <v>1587</v>
      </c>
      <c r="AC13" s="13">
        <f t="shared" si="0"/>
        <v>0</v>
      </c>
      <c r="AD13" s="28"/>
      <c r="AE13" s="46"/>
    </row>
    <row r="14" spans="1:32" ht="13.5" customHeight="1" x14ac:dyDescent="0.2">
      <c r="A14" s="8" t="s">
        <v>75</v>
      </c>
      <c r="AC14" s="13">
        <f>SUM(B14:AB14)</f>
        <v>0</v>
      </c>
      <c r="AD14" s="30"/>
      <c r="AE14" s="33"/>
    </row>
    <row r="15" spans="1:32" ht="13.5" customHeight="1" x14ac:dyDescent="0.2">
      <c r="A15" s="25" t="s">
        <v>115</v>
      </c>
      <c r="AC15" s="15">
        <f>SUM(B15:AB15)</f>
        <v>0</v>
      </c>
      <c r="AD15" s="29"/>
      <c r="AE15" s="33"/>
      <c r="AF15"/>
    </row>
    <row r="16" spans="1:32" ht="13.5" customHeight="1" x14ac:dyDescent="0.2">
      <c r="A16" s="26" t="s">
        <v>106</v>
      </c>
      <c r="B16" s="21">
        <f t="shared" ref="B16:AC16" si="1">SUM(B4:B15)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1"/>
        <v>0</v>
      </c>
      <c r="X16" s="21">
        <f t="shared" si="1"/>
        <v>0</v>
      </c>
      <c r="Y16" s="21">
        <f t="shared" si="1"/>
        <v>0</v>
      </c>
      <c r="Z16" s="21">
        <f t="shared" si="1"/>
        <v>0</v>
      </c>
      <c r="AA16" s="21">
        <f t="shared" si="1"/>
        <v>0</v>
      </c>
      <c r="AB16" s="22">
        <f t="shared" si="1"/>
        <v>0</v>
      </c>
      <c r="AC16" s="23">
        <f t="shared" si="1"/>
        <v>0</v>
      </c>
      <c r="AD16" s="29"/>
      <c r="AE16" s="52">
        <f>SUM(AE4:AE15)</f>
        <v>0</v>
      </c>
      <c r="AF16"/>
    </row>
    <row r="20" spans="5:5" ht="13.5" customHeight="1" x14ac:dyDescent="0.2">
      <c r="E20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21"/>
  <sheetViews>
    <sheetView workbookViewId="0">
      <pane xSplit="1" ySplit="3" topLeftCell="D4" activePane="bottomRight" state="frozen"/>
      <selection activeCell="U36" sqref="U36"/>
      <selection pane="topRight" activeCell="U36" sqref="U36"/>
      <selection pane="bottomLeft" activeCell="U36" sqref="U36"/>
      <selection pane="bottomRight" activeCell="U19" sqref="U19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5703125" customWidth="1"/>
    <col min="5" max="5" width="8.42578125" customWidth="1"/>
    <col min="6" max="6" width="7.28515625" customWidth="1"/>
    <col min="7" max="7" width="9.7109375" customWidth="1"/>
    <col min="8" max="8" width="10" customWidth="1"/>
    <col min="9" max="9" width="11.42578125" customWidth="1"/>
    <col min="10" max="10" width="7.85546875" customWidth="1"/>
    <col min="11" max="11" width="7.7109375" customWidth="1"/>
    <col min="12" max="12" width="7" customWidth="1"/>
    <col min="13" max="13" width="6.85546875" customWidth="1"/>
    <col min="14" max="14" width="7" customWidth="1"/>
    <col min="16" max="16" width="7" customWidth="1"/>
    <col min="17" max="17" width="7.28515625" customWidth="1"/>
    <col min="18" max="18" width="6.140625" customWidth="1"/>
    <col min="19" max="19" width="6.42578125" customWidth="1"/>
    <col min="21" max="21" width="9.140625" style="96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140625" customWidth="1"/>
    <col min="31" max="31" width="11.28515625" customWidth="1"/>
    <col min="32" max="32" width="5.42578125" customWidth="1"/>
    <col min="33" max="33" width="18.28515625" style="1" customWidth="1"/>
    <col min="34" max="34" width="37.140625" customWidth="1"/>
  </cols>
  <sheetData>
    <row r="1" spans="1:34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4" ht="13.5" customHeight="1" x14ac:dyDescent="0.2">
      <c r="B2" s="35"/>
    </row>
    <row r="3" spans="1:34" ht="39" customHeight="1" x14ac:dyDescent="0.2">
      <c r="A3" s="3" t="s">
        <v>1282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8"/>
      <c r="V3" s="4"/>
      <c r="W3" s="4"/>
      <c r="X3" s="4"/>
      <c r="Y3" s="4"/>
      <c r="Z3" s="4"/>
      <c r="AA3" s="4"/>
      <c r="AB3" s="5"/>
      <c r="AC3" s="6" t="s">
        <v>106</v>
      </c>
      <c r="AD3" s="31" t="s">
        <v>116</v>
      </c>
      <c r="AE3" s="47" t="s">
        <v>382</v>
      </c>
      <c r="AG3" s="66" t="s">
        <v>1037</v>
      </c>
      <c r="AH3" s="67" t="s">
        <v>1038</v>
      </c>
    </row>
    <row r="4" spans="1:34" ht="13.5" customHeight="1" x14ac:dyDescent="0.2">
      <c r="A4" s="8" t="s">
        <v>341</v>
      </c>
      <c r="R4">
        <v>2</v>
      </c>
      <c r="Y4">
        <v>6</v>
      </c>
      <c r="AC4" s="11">
        <f t="shared" ref="AC4:AC18" si="0">SUM(B4:AB4)</f>
        <v>8</v>
      </c>
      <c r="AD4" s="27">
        <v>17475</v>
      </c>
      <c r="AE4" s="27">
        <v>428594</v>
      </c>
      <c r="AG4" s="42" t="s">
        <v>341</v>
      </c>
      <c r="AH4" s="38" t="s">
        <v>354</v>
      </c>
    </row>
    <row r="5" spans="1:34" ht="13.5" customHeight="1" x14ac:dyDescent="0.2">
      <c r="A5" s="8" t="s">
        <v>342</v>
      </c>
      <c r="K5">
        <v>1</v>
      </c>
      <c r="P5">
        <v>1</v>
      </c>
      <c r="S5">
        <v>1</v>
      </c>
      <c r="V5">
        <v>3</v>
      </c>
      <c r="Y5">
        <v>6</v>
      </c>
      <c r="AB5">
        <v>3</v>
      </c>
      <c r="AC5" s="13">
        <f t="shared" si="0"/>
        <v>15</v>
      </c>
      <c r="AD5" s="28">
        <v>27061</v>
      </c>
      <c r="AE5" s="28">
        <v>493984</v>
      </c>
      <c r="AG5" s="43" t="s">
        <v>342</v>
      </c>
      <c r="AH5" s="39" t="s">
        <v>355</v>
      </c>
    </row>
    <row r="6" spans="1:34" ht="13.5" customHeight="1" x14ac:dyDescent="0.2">
      <c r="A6" s="8" t="s">
        <v>343</v>
      </c>
      <c r="R6">
        <v>1</v>
      </c>
      <c r="AB6">
        <v>1</v>
      </c>
      <c r="AC6" s="13">
        <f t="shared" si="0"/>
        <v>2</v>
      </c>
      <c r="AD6" s="28">
        <v>16768</v>
      </c>
      <c r="AE6" s="28">
        <v>254336</v>
      </c>
      <c r="AG6" s="43" t="s">
        <v>343</v>
      </c>
      <c r="AH6" s="39" t="s">
        <v>356</v>
      </c>
    </row>
    <row r="7" spans="1:34" ht="13.5" customHeight="1" x14ac:dyDescent="0.2">
      <c r="A7" s="8" t="s">
        <v>344</v>
      </c>
      <c r="R7">
        <v>2</v>
      </c>
      <c r="S7">
        <v>1</v>
      </c>
      <c r="AB7">
        <v>6</v>
      </c>
      <c r="AC7" s="13">
        <f t="shared" si="0"/>
        <v>9</v>
      </c>
      <c r="AD7" s="28">
        <v>8296</v>
      </c>
      <c r="AE7" s="28">
        <v>603210</v>
      </c>
      <c r="AG7" s="43" t="s">
        <v>344</v>
      </c>
      <c r="AH7" s="39" t="s">
        <v>357</v>
      </c>
    </row>
    <row r="8" spans="1:34" ht="13.5" customHeight="1" x14ac:dyDescent="0.2">
      <c r="A8" s="8" t="s">
        <v>345</v>
      </c>
      <c r="R8">
        <v>2</v>
      </c>
      <c r="S8">
        <v>5</v>
      </c>
      <c r="T8">
        <v>2</v>
      </c>
      <c r="AB8">
        <v>1</v>
      </c>
      <c r="AC8" s="13">
        <f t="shared" si="0"/>
        <v>10</v>
      </c>
      <c r="AD8" s="28">
        <v>11142</v>
      </c>
      <c r="AE8" s="28">
        <v>1539852</v>
      </c>
      <c r="AG8" s="43" t="s">
        <v>345</v>
      </c>
      <c r="AH8" s="39" t="s">
        <v>358</v>
      </c>
    </row>
    <row r="9" spans="1:34" ht="13.5" customHeight="1" x14ac:dyDescent="0.2">
      <c r="A9" s="8" t="s">
        <v>346</v>
      </c>
      <c r="B9">
        <v>1</v>
      </c>
      <c r="N9">
        <v>1</v>
      </c>
      <c r="R9">
        <v>5</v>
      </c>
      <c r="T9">
        <v>4</v>
      </c>
      <c r="AC9" s="13">
        <f t="shared" si="0"/>
        <v>11</v>
      </c>
      <c r="AD9" s="28">
        <v>9858</v>
      </c>
      <c r="AE9" s="28">
        <v>780627</v>
      </c>
      <c r="AG9" s="43" t="s">
        <v>346</v>
      </c>
      <c r="AH9" s="39" t="s">
        <v>359</v>
      </c>
    </row>
    <row r="10" spans="1:34" ht="13.5" customHeight="1" x14ac:dyDescent="0.2">
      <c r="A10" s="8" t="s">
        <v>347</v>
      </c>
      <c r="B10">
        <v>1</v>
      </c>
      <c r="R10">
        <v>6</v>
      </c>
      <c r="S10">
        <v>2</v>
      </c>
      <c r="AC10" s="13">
        <f t="shared" si="0"/>
        <v>9</v>
      </c>
      <c r="AD10" s="97">
        <v>8507</v>
      </c>
      <c r="AE10" s="28">
        <v>908097</v>
      </c>
      <c r="AG10" s="43" t="s">
        <v>347</v>
      </c>
      <c r="AH10" s="39" t="s">
        <v>360</v>
      </c>
    </row>
    <row r="11" spans="1:34" ht="13.5" customHeight="1" x14ac:dyDescent="0.2">
      <c r="A11" s="8" t="s">
        <v>348</v>
      </c>
      <c r="B11">
        <v>1</v>
      </c>
      <c r="D11">
        <v>6</v>
      </c>
      <c r="R11">
        <v>5</v>
      </c>
      <c r="S11">
        <v>5</v>
      </c>
      <c r="T11">
        <v>1</v>
      </c>
      <c r="AB11">
        <v>5</v>
      </c>
      <c r="AC11" s="13">
        <f t="shared" si="0"/>
        <v>23</v>
      </c>
      <c r="AD11" s="28">
        <v>10746</v>
      </c>
      <c r="AE11" s="97">
        <v>1861562</v>
      </c>
      <c r="AG11" s="43" t="s">
        <v>348</v>
      </c>
      <c r="AH11" s="39" t="s">
        <v>361</v>
      </c>
    </row>
    <row r="12" spans="1:34" ht="13.5" customHeight="1" x14ac:dyDescent="0.2">
      <c r="A12" s="8" t="s">
        <v>349</v>
      </c>
      <c r="D12">
        <v>1</v>
      </c>
      <c r="J12">
        <v>1</v>
      </c>
      <c r="R12">
        <v>6</v>
      </c>
      <c r="AC12" s="13">
        <f t="shared" si="0"/>
        <v>8</v>
      </c>
      <c r="AD12" s="28">
        <v>6167</v>
      </c>
      <c r="AE12" s="28">
        <v>869535</v>
      </c>
      <c r="AG12" s="43" t="s">
        <v>349</v>
      </c>
      <c r="AH12" s="39" t="s">
        <v>362</v>
      </c>
    </row>
    <row r="13" spans="1:34" ht="13.5" customHeight="1" x14ac:dyDescent="0.2">
      <c r="A13" s="8" t="s">
        <v>350</v>
      </c>
      <c r="D13">
        <v>3</v>
      </c>
      <c r="R13">
        <v>8</v>
      </c>
      <c r="S13">
        <v>1</v>
      </c>
      <c r="T13">
        <v>1</v>
      </c>
      <c r="AB13">
        <v>1</v>
      </c>
      <c r="AC13" s="13">
        <f t="shared" si="0"/>
        <v>14</v>
      </c>
      <c r="AD13" s="28">
        <v>9298</v>
      </c>
      <c r="AE13" s="28">
        <v>1073135</v>
      </c>
      <c r="AG13" s="43" t="s">
        <v>350</v>
      </c>
      <c r="AH13" s="39" t="s">
        <v>363</v>
      </c>
    </row>
    <row r="14" spans="1:34" ht="13.5" customHeight="1" x14ac:dyDescent="0.2">
      <c r="A14" s="8" t="s">
        <v>351</v>
      </c>
      <c r="R14">
        <v>1</v>
      </c>
      <c r="X14">
        <v>1</v>
      </c>
      <c r="AC14" s="13">
        <f t="shared" si="0"/>
        <v>2</v>
      </c>
      <c r="AD14" s="28">
        <v>15536</v>
      </c>
      <c r="AE14" s="28">
        <v>91492</v>
      </c>
      <c r="AG14" s="43" t="s">
        <v>351</v>
      </c>
      <c r="AH14" s="39" t="s">
        <v>364</v>
      </c>
    </row>
    <row r="15" spans="1:34" ht="13.5" customHeight="1" x14ac:dyDescent="0.2">
      <c r="A15" s="8" t="s">
        <v>352</v>
      </c>
      <c r="D15">
        <v>2</v>
      </c>
      <c r="S15">
        <v>1</v>
      </c>
      <c r="AB15">
        <v>1</v>
      </c>
      <c r="AC15" s="13">
        <f t="shared" si="0"/>
        <v>4</v>
      </c>
      <c r="AD15" s="28">
        <v>19151</v>
      </c>
      <c r="AE15" s="28">
        <v>150826</v>
      </c>
      <c r="AG15" s="43" t="s">
        <v>352</v>
      </c>
      <c r="AH15" s="39" t="s">
        <v>365</v>
      </c>
    </row>
    <row r="16" spans="1:34" ht="13.5" customHeight="1" x14ac:dyDescent="0.2">
      <c r="A16" s="8" t="s">
        <v>353</v>
      </c>
      <c r="D16">
        <v>2</v>
      </c>
      <c r="M16">
        <v>1</v>
      </c>
      <c r="R16">
        <v>2</v>
      </c>
      <c r="S16">
        <v>3</v>
      </c>
      <c r="T16">
        <v>1</v>
      </c>
      <c r="AC16" s="13">
        <f t="shared" si="0"/>
        <v>9</v>
      </c>
      <c r="AD16" s="28">
        <v>15472</v>
      </c>
      <c r="AE16" s="28">
        <v>6061185</v>
      </c>
      <c r="AG16" s="44" t="s">
        <v>353</v>
      </c>
      <c r="AH16" s="40"/>
    </row>
    <row r="17" spans="1:33" ht="13.5" customHeight="1" x14ac:dyDescent="0.2">
      <c r="A17" s="8" t="s">
        <v>75</v>
      </c>
      <c r="AC17" s="13">
        <f t="shared" si="0"/>
        <v>0</v>
      </c>
      <c r="AD17" s="30"/>
      <c r="AE17" s="30"/>
      <c r="AG17"/>
    </row>
    <row r="18" spans="1:33" ht="13.5" customHeight="1" x14ac:dyDescent="0.2">
      <c r="A18" s="25" t="s">
        <v>115</v>
      </c>
      <c r="AC18" s="15">
        <f t="shared" si="0"/>
        <v>0</v>
      </c>
      <c r="AD18" s="29"/>
      <c r="AE18" s="29"/>
      <c r="AG18"/>
    </row>
    <row r="19" spans="1:33" ht="13.5" customHeight="1" x14ac:dyDescent="0.2">
      <c r="A19" s="26" t="s">
        <v>106</v>
      </c>
      <c r="B19" s="20">
        <f>SUM(B4:B18)</f>
        <v>3</v>
      </c>
      <c r="C19" s="21">
        <f t="shared" ref="C19:AB19" si="1">SUM(C4:C18)</f>
        <v>0</v>
      </c>
      <c r="D19" s="21">
        <f t="shared" si="1"/>
        <v>14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1</v>
      </c>
      <c r="K19" s="21">
        <f t="shared" si="1"/>
        <v>1</v>
      </c>
      <c r="L19" s="21">
        <f t="shared" si="1"/>
        <v>0</v>
      </c>
      <c r="M19" s="21">
        <f t="shared" si="1"/>
        <v>1</v>
      </c>
      <c r="N19" s="21">
        <f t="shared" si="1"/>
        <v>1</v>
      </c>
      <c r="O19" s="21">
        <f t="shared" si="1"/>
        <v>0</v>
      </c>
      <c r="P19" s="21">
        <f t="shared" si="1"/>
        <v>1</v>
      </c>
      <c r="Q19" s="21">
        <f t="shared" si="1"/>
        <v>0</v>
      </c>
      <c r="R19" s="21">
        <f t="shared" si="1"/>
        <v>40</v>
      </c>
      <c r="S19" s="21">
        <f t="shared" si="1"/>
        <v>19</v>
      </c>
      <c r="T19" s="21">
        <f t="shared" si="1"/>
        <v>9</v>
      </c>
      <c r="U19" s="21">
        <f t="shared" si="1"/>
        <v>0</v>
      </c>
      <c r="V19" s="21">
        <f t="shared" si="1"/>
        <v>3</v>
      </c>
      <c r="W19" s="21">
        <f t="shared" si="1"/>
        <v>0</v>
      </c>
      <c r="X19" s="21">
        <f t="shared" si="1"/>
        <v>1</v>
      </c>
      <c r="Y19" s="21">
        <f t="shared" si="1"/>
        <v>12</v>
      </c>
      <c r="Z19" s="21">
        <f t="shared" si="1"/>
        <v>0</v>
      </c>
      <c r="AA19" s="21">
        <f t="shared" si="1"/>
        <v>0</v>
      </c>
      <c r="AB19" s="22">
        <f t="shared" si="1"/>
        <v>18</v>
      </c>
      <c r="AC19" s="23">
        <f>SUM(AC4:AC18)</f>
        <v>124</v>
      </c>
      <c r="AD19" s="29"/>
      <c r="AE19" s="95">
        <f>SUM(AE4:AE18)</f>
        <v>15116435</v>
      </c>
      <c r="AG19"/>
    </row>
    <row r="20" spans="1:33" ht="13.5" customHeight="1" x14ac:dyDescent="0.2">
      <c r="AD20" s="96" t="s">
        <v>1654</v>
      </c>
    </row>
    <row r="21" spans="1:33" ht="13.5" customHeight="1" x14ac:dyDescent="0.2">
      <c r="AE21" s="96" t="s">
        <v>1655</v>
      </c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37"/>
  <sheetViews>
    <sheetView workbookViewId="0">
      <pane xSplit="1" ySplit="3" topLeftCell="W4" activePane="bottomRight" state="frozen"/>
      <selection activeCell="U3" sqref="U3"/>
      <selection pane="topRight" activeCell="U3" sqref="U3"/>
      <selection pane="bottomLeft" activeCell="U3" sqref="U3"/>
      <selection pane="bottomRight" activeCell="AA3" sqref="AA3"/>
    </sheetView>
  </sheetViews>
  <sheetFormatPr defaultRowHeight="12.75" x14ac:dyDescent="0.2"/>
  <cols>
    <col min="1" max="1" width="16.5703125" style="1" customWidth="1"/>
    <col min="2" max="3" width="6.7109375" customWidth="1"/>
    <col min="4" max="5" width="8.140625" customWidth="1"/>
    <col min="6" max="6" width="7.7109375" customWidth="1"/>
    <col min="7" max="7" width="9.28515625" customWidth="1"/>
    <col min="8" max="8" width="8.42578125" customWidth="1"/>
    <col min="9" max="9" width="11.42578125" customWidth="1"/>
    <col min="10" max="10" width="8.5703125" customWidth="1"/>
    <col min="11" max="11" width="10.42578125" customWidth="1"/>
    <col min="12" max="12" width="7.42578125" customWidth="1"/>
    <col min="13" max="13" width="7.5703125" customWidth="1"/>
    <col min="14" max="14" width="7.42578125" customWidth="1"/>
    <col min="16" max="16" width="7.85546875" customWidth="1"/>
    <col min="17" max="17" width="7.28515625" customWidth="1"/>
    <col min="18" max="18" width="6.85546875" customWidth="1"/>
    <col min="19" max="19" width="6.42578125" customWidth="1"/>
    <col min="20" max="20" width="8.85546875" customWidth="1"/>
    <col min="21" max="21" width="8.85546875" style="96" customWidth="1"/>
    <col min="22" max="22" width="7.7109375" customWidth="1"/>
    <col min="23" max="24" width="6.28515625" customWidth="1"/>
    <col min="25" max="25" width="5.85546875" customWidth="1"/>
    <col min="26" max="26" width="6.42578125" customWidth="1"/>
    <col min="27" max="27" width="5.140625" customWidth="1"/>
    <col min="28" max="28" width="6" customWidth="1"/>
    <col min="29" max="29" width="7.85546875" customWidth="1"/>
    <col min="30" max="30" width="10.85546875" customWidth="1"/>
    <col min="31" max="31" width="11.140625" customWidth="1"/>
    <col min="32" max="32" width="10" customWidth="1"/>
  </cols>
  <sheetData>
    <row r="1" spans="1:34" ht="13.5" customHeight="1" x14ac:dyDescent="0.2">
      <c r="A1" s="2"/>
      <c r="B1" s="35" t="str">
        <f>+Guide!A1</f>
        <v>This workbook was produced by Jørgen Fenhann, UNEP Risø Centre from the CDMPipeline of 1st June 2013, jqfe@dtu.dk, Phone (+45)40202789</v>
      </c>
    </row>
    <row r="2" spans="1:34" ht="13.5" customHeight="1" x14ac:dyDescent="0.2">
      <c r="A2" s="2"/>
      <c r="B2" s="34"/>
      <c r="AE2" s="64" t="s">
        <v>1670</v>
      </c>
    </row>
    <row r="3" spans="1:34" ht="42.75" customHeight="1" x14ac:dyDescent="0.2">
      <c r="A3" s="3" t="s">
        <v>1283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5" t="s">
        <v>106</v>
      </c>
      <c r="AD3" s="73" t="s">
        <v>1338</v>
      </c>
      <c r="AE3" s="71" t="s">
        <v>1337</v>
      </c>
      <c r="AF3" s="31" t="s">
        <v>382</v>
      </c>
      <c r="AG3" s="120" t="s">
        <v>1669</v>
      </c>
    </row>
    <row r="4" spans="1:34" ht="13.5" customHeight="1" x14ac:dyDescent="0.2">
      <c r="A4" s="7" t="s">
        <v>43</v>
      </c>
      <c r="B4" s="11"/>
      <c r="C4" s="12"/>
      <c r="D4" s="12"/>
      <c r="E4" s="12"/>
      <c r="F4" s="12"/>
      <c r="G4" s="12">
        <v>8</v>
      </c>
      <c r="H4" s="12"/>
      <c r="I4" s="12"/>
      <c r="J4" s="12"/>
      <c r="K4" s="12">
        <v>2</v>
      </c>
      <c r="L4" s="12"/>
      <c r="M4" s="12"/>
      <c r="N4" s="12"/>
      <c r="O4" s="12"/>
      <c r="P4" s="12"/>
      <c r="Q4" s="12"/>
      <c r="R4" s="12">
        <v>76</v>
      </c>
      <c r="S4" s="12">
        <v>1</v>
      </c>
      <c r="T4" s="12">
        <v>8</v>
      </c>
      <c r="U4" s="12"/>
      <c r="V4" s="12"/>
      <c r="W4" s="12"/>
      <c r="X4" s="12"/>
      <c r="Y4" s="12"/>
      <c r="Z4" s="12"/>
      <c r="AA4" s="12">
        <v>1</v>
      </c>
      <c r="AB4" s="12">
        <v>22</v>
      </c>
      <c r="AC4" s="17">
        <f t="shared" ref="AC4:AC33" si="0">SUM(B4:AB4)</f>
        <v>118</v>
      </c>
      <c r="AD4" s="58">
        <f t="shared" ref="AD4:AD33" si="1">AC4/AF4</f>
        <v>3.3956834532374103</v>
      </c>
      <c r="AE4" s="119">
        <f t="shared" ref="AE4:AE33" si="2">AG4/AF4*1000</f>
        <v>13243.625899280574</v>
      </c>
      <c r="AF4" s="28">
        <v>34.75</v>
      </c>
      <c r="AG4" s="121">
        <v>460.21600000000001</v>
      </c>
      <c r="AH4" s="119"/>
    </row>
    <row r="5" spans="1:34" ht="13.5" customHeight="1" x14ac:dyDescent="0.2">
      <c r="A5" s="8" t="s">
        <v>31</v>
      </c>
      <c r="B5" s="13"/>
      <c r="C5" s="14"/>
      <c r="D5" s="14"/>
      <c r="E5" s="14"/>
      <c r="F5" s="14"/>
      <c r="G5" s="14">
        <v>1</v>
      </c>
      <c r="H5" s="14"/>
      <c r="I5" s="14"/>
      <c r="J5" s="14"/>
      <c r="K5" s="14">
        <v>5</v>
      </c>
      <c r="L5" s="14"/>
      <c r="M5" s="14"/>
      <c r="N5" s="14"/>
      <c r="O5" s="14"/>
      <c r="P5" s="14"/>
      <c r="Q5" s="14"/>
      <c r="R5" s="14">
        <v>310</v>
      </c>
      <c r="S5" s="14">
        <v>2</v>
      </c>
      <c r="T5" s="14">
        <v>1</v>
      </c>
      <c r="U5" s="14"/>
      <c r="V5" s="14">
        <v>4</v>
      </c>
      <c r="W5" s="14"/>
      <c r="X5" s="14"/>
      <c r="Y5" s="14">
        <v>4</v>
      </c>
      <c r="Z5" s="14"/>
      <c r="AA5" s="14"/>
      <c r="AB5" s="14">
        <v>52</v>
      </c>
      <c r="AC5" s="18">
        <f t="shared" si="0"/>
        <v>379</v>
      </c>
      <c r="AD5" s="58">
        <f t="shared" si="1"/>
        <v>8.2445072873613228</v>
      </c>
      <c r="AE5" s="119">
        <f t="shared" si="2"/>
        <v>15714.988035675442</v>
      </c>
      <c r="AF5" s="28">
        <v>45.97</v>
      </c>
      <c r="AG5" s="122">
        <v>722.41800000000001</v>
      </c>
      <c r="AH5" s="119"/>
    </row>
    <row r="6" spans="1:34" ht="13.5" customHeight="1" x14ac:dyDescent="0.2">
      <c r="A6" s="8" t="s">
        <v>40</v>
      </c>
      <c r="B6" s="13"/>
      <c r="C6" s="14"/>
      <c r="D6" s="14">
        <v>1</v>
      </c>
      <c r="E6" s="14"/>
      <c r="F6" s="14"/>
      <c r="G6" s="14">
        <v>1</v>
      </c>
      <c r="H6" s="14">
        <v>1</v>
      </c>
      <c r="I6" s="14"/>
      <c r="J6" s="14"/>
      <c r="K6" s="14">
        <v>3</v>
      </c>
      <c r="L6" s="14"/>
      <c r="M6" s="14"/>
      <c r="N6" s="14">
        <v>1</v>
      </c>
      <c r="O6" s="14"/>
      <c r="P6" s="14"/>
      <c r="Q6" s="14"/>
      <c r="R6" s="14">
        <v>139</v>
      </c>
      <c r="S6" s="14">
        <v>2</v>
      </c>
      <c r="T6" s="14"/>
      <c r="U6" s="14">
        <v>1</v>
      </c>
      <c r="V6" s="14"/>
      <c r="W6" s="14"/>
      <c r="X6" s="14"/>
      <c r="Y6" s="14">
        <v>22</v>
      </c>
      <c r="Z6" s="14"/>
      <c r="AA6" s="14">
        <v>1</v>
      </c>
      <c r="AB6" s="14">
        <v>71</v>
      </c>
      <c r="AC6" s="18">
        <f t="shared" si="0"/>
        <v>243</v>
      </c>
      <c r="AD6" s="58">
        <f t="shared" si="1"/>
        <v>9.499609069585615</v>
      </c>
      <c r="AE6" s="119">
        <f t="shared" si="2"/>
        <v>16109.265050820955</v>
      </c>
      <c r="AF6" s="28">
        <v>25.58</v>
      </c>
      <c r="AG6" s="122">
        <v>412.07499999999999</v>
      </c>
      <c r="AH6" s="119"/>
    </row>
    <row r="7" spans="1:34" ht="13.5" customHeight="1" x14ac:dyDescent="0.2">
      <c r="A7" s="8" t="s">
        <v>36</v>
      </c>
      <c r="B7" s="13"/>
      <c r="C7" s="14"/>
      <c r="D7" s="14">
        <v>15</v>
      </c>
      <c r="E7" s="14"/>
      <c r="F7" s="14"/>
      <c r="G7" s="14">
        <v>12</v>
      </c>
      <c r="H7" s="14"/>
      <c r="I7" s="14"/>
      <c r="J7" s="14"/>
      <c r="K7" s="14">
        <v>23</v>
      </c>
      <c r="L7" s="14"/>
      <c r="M7" s="14">
        <v>1</v>
      </c>
      <c r="N7" s="14"/>
      <c r="O7" s="14"/>
      <c r="P7" s="14"/>
      <c r="Q7" s="14"/>
      <c r="R7" s="14">
        <v>2</v>
      </c>
      <c r="S7" s="14">
        <v>6</v>
      </c>
      <c r="T7" s="14">
        <v>2</v>
      </c>
      <c r="U7" s="14"/>
      <c r="V7" s="14">
        <v>2</v>
      </c>
      <c r="W7" s="14"/>
      <c r="X7" s="14"/>
      <c r="Y7" s="14">
        <v>1</v>
      </c>
      <c r="Z7" s="14"/>
      <c r="AA7" s="14"/>
      <c r="AB7" s="14">
        <v>14</v>
      </c>
      <c r="AC7" s="18">
        <f t="shared" si="0"/>
        <v>78</v>
      </c>
      <c r="AD7" s="58">
        <f t="shared" si="1"/>
        <v>1.3109243697478992</v>
      </c>
      <c r="AE7" s="119">
        <f t="shared" si="2"/>
        <v>20771.983193277312</v>
      </c>
      <c r="AF7" s="28">
        <v>59.5</v>
      </c>
      <c r="AG7" s="122">
        <v>1235.933</v>
      </c>
      <c r="AH7" s="119"/>
    </row>
    <row r="8" spans="1:34" ht="13.5" customHeight="1" x14ac:dyDescent="0.2">
      <c r="A8" s="8" t="s">
        <v>42</v>
      </c>
      <c r="B8" s="13"/>
      <c r="C8" s="14"/>
      <c r="D8" s="14">
        <v>4</v>
      </c>
      <c r="E8" s="14">
        <v>1</v>
      </c>
      <c r="F8" s="14"/>
      <c r="G8" s="14"/>
      <c r="H8" s="14"/>
      <c r="I8" s="14"/>
      <c r="J8" s="14"/>
      <c r="K8" s="14">
        <v>8</v>
      </c>
      <c r="L8" s="14"/>
      <c r="M8" s="14"/>
      <c r="N8" s="14"/>
      <c r="O8" s="14"/>
      <c r="P8" s="14"/>
      <c r="Q8" s="14"/>
      <c r="R8" s="14">
        <v>50</v>
      </c>
      <c r="S8" s="14">
        <v>4</v>
      </c>
      <c r="T8" s="14">
        <v>11</v>
      </c>
      <c r="U8" s="14"/>
      <c r="V8" s="14">
        <v>1</v>
      </c>
      <c r="W8" s="14"/>
      <c r="X8" s="14">
        <v>2</v>
      </c>
      <c r="Y8" s="14"/>
      <c r="Z8" s="14"/>
      <c r="AA8" s="14"/>
      <c r="AB8" s="14">
        <v>7</v>
      </c>
      <c r="AC8" s="18">
        <f t="shared" si="0"/>
        <v>88</v>
      </c>
      <c r="AD8" s="58">
        <f t="shared" si="1"/>
        <v>1.9117966543558549</v>
      </c>
      <c r="AE8" s="119">
        <f t="shared" si="2"/>
        <v>20790.462741690204</v>
      </c>
      <c r="AF8" s="28">
        <v>46.03</v>
      </c>
      <c r="AG8" s="122">
        <v>956.98500000000001</v>
      </c>
      <c r="AH8" s="119"/>
    </row>
    <row r="9" spans="1:34" ht="13.5" customHeight="1" x14ac:dyDescent="0.2">
      <c r="A9" s="8" t="s">
        <v>52</v>
      </c>
      <c r="B9" s="13"/>
      <c r="C9" s="14"/>
      <c r="D9" s="14">
        <v>7</v>
      </c>
      <c r="E9" s="14"/>
      <c r="F9" s="14"/>
      <c r="G9" s="14">
        <v>2</v>
      </c>
      <c r="H9" s="14"/>
      <c r="I9" s="14"/>
      <c r="J9" s="14"/>
      <c r="K9" s="14">
        <v>6</v>
      </c>
      <c r="L9" s="14"/>
      <c r="M9" s="14"/>
      <c r="N9" s="14"/>
      <c r="O9" s="14"/>
      <c r="P9" s="14"/>
      <c r="Q9" s="14"/>
      <c r="R9" s="14">
        <v>26</v>
      </c>
      <c r="S9" s="14">
        <v>1</v>
      </c>
      <c r="T9" s="14">
        <v>2</v>
      </c>
      <c r="U9" s="14"/>
      <c r="V9" s="14"/>
      <c r="W9" s="14"/>
      <c r="X9" s="14"/>
      <c r="Y9" s="14">
        <v>1</v>
      </c>
      <c r="Z9" s="14"/>
      <c r="AA9" s="14"/>
      <c r="AB9" s="14">
        <v>5</v>
      </c>
      <c r="AC9" s="18">
        <f t="shared" si="0"/>
        <v>50</v>
      </c>
      <c r="AD9" s="58">
        <f t="shared" si="1"/>
        <v>1.1218308279111511</v>
      </c>
      <c r="AE9" s="119">
        <f t="shared" si="2"/>
        <v>21205.429661207087</v>
      </c>
      <c r="AF9" s="28">
        <v>44.57</v>
      </c>
      <c r="AG9" s="122">
        <v>945.12599999999998</v>
      </c>
      <c r="AH9" s="119"/>
    </row>
    <row r="10" spans="1:34" ht="13.5" customHeight="1" x14ac:dyDescent="0.2">
      <c r="A10" s="8" t="s">
        <v>61</v>
      </c>
      <c r="B10" s="13">
        <v>1</v>
      </c>
      <c r="C10" s="14"/>
      <c r="D10" s="14">
        <v>2</v>
      </c>
      <c r="E10" s="14">
        <v>6</v>
      </c>
      <c r="F10" s="14"/>
      <c r="G10" s="14">
        <v>4</v>
      </c>
      <c r="H10" s="14"/>
      <c r="I10" s="14"/>
      <c r="J10" s="14">
        <v>1</v>
      </c>
      <c r="K10" s="14">
        <v>9</v>
      </c>
      <c r="L10" s="14"/>
      <c r="M10" s="14"/>
      <c r="N10" s="14"/>
      <c r="O10" s="14"/>
      <c r="P10" s="14"/>
      <c r="Q10" s="14">
        <v>1</v>
      </c>
      <c r="R10" s="14">
        <v>344</v>
      </c>
      <c r="S10" s="14">
        <v>6</v>
      </c>
      <c r="T10" s="14">
        <v>1</v>
      </c>
      <c r="U10" s="14"/>
      <c r="V10" s="14">
        <v>7</v>
      </c>
      <c r="W10" s="14"/>
      <c r="X10" s="14">
        <v>1</v>
      </c>
      <c r="Y10" s="14"/>
      <c r="Z10" s="14"/>
      <c r="AA10" s="14"/>
      <c r="AB10" s="14">
        <v>5</v>
      </c>
      <c r="AC10" s="18">
        <f t="shared" si="0"/>
        <v>388</v>
      </c>
      <c r="AD10" s="58">
        <f t="shared" si="1"/>
        <v>4.8246704799801048</v>
      </c>
      <c r="AE10" s="119">
        <f t="shared" si="2"/>
        <v>21369.659288734143</v>
      </c>
      <c r="AF10" s="28">
        <v>80.42</v>
      </c>
      <c r="AG10" s="122">
        <v>1718.548</v>
      </c>
      <c r="AH10" s="119"/>
    </row>
    <row r="11" spans="1:34" ht="13.5" customHeight="1" x14ac:dyDescent="0.2">
      <c r="A11" s="8" t="s">
        <v>44</v>
      </c>
      <c r="B11" s="13"/>
      <c r="C11" s="14"/>
      <c r="D11" s="14"/>
      <c r="E11" s="14"/>
      <c r="F11" s="14"/>
      <c r="G11" s="14"/>
      <c r="H11" s="14"/>
      <c r="I11" s="14"/>
      <c r="J11" s="14"/>
      <c r="K11" s="14">
        <v>3</v>
      </c>
      <c r="L11" s="14"/>
      <c r="M11" s="14"/>
      <c r="N11" s="14"/>
      <c r="O11" s="14"/>
      <c r="P11" s="14"/>
      <c r="Q11" s="14"/>
      <c r="R11" s="14">
        <v>6</v>
      </c>
      <c r="S11" s="14">
        <v>1</v>
      </c>
      <c r="T11" s="14"/>
      <c r="U11" s="14"/>
      <c r="V11" s="14"/>
      <c r="W11" s="14"/>
      <c r="X11" s="14"/>
      <c r="Y11" s="14">
        <v>1</v>
      </c>
      <c r="Z11" s="14"/>
      <c r="AA11" s="14"/>
      <c r="AB11" s="14">
        <v>7</v>
      </c>
      <c r="AC11" s="18">
        <f t="shared" si="0"/>
        <v>18</v>
      </c>
      <c r="AD11" s="58">
        <f t="shared" si="1"/>
        <v>2.0761245674740483</v>
      </c>
      <c r="AE11" s="119">
        <f t="shared" si="2"/>
        <v>23811.995386389848</v>
      </c>
      <c r="AF11" s="28">
        <v>8.67</v>
      </c>
      <c r="AG11" s="122">
        <v>206.45</v>
      </c>
      <c r="AH11" s="119"/>
    </row>
    <row r="12" spans="1:34" ht="13.5" customHeight="1" x14ac:dyDescent="0.2">
      <c r="A12" s="8" t="s">
        <v>56</v>
      </c>
      <c r="B12" s="13"/>
      <c r="C12" s="14"/>
      <c r="D12" s="14"/>
      <c r="E12" s="14">
        <v>1</v>
      </c>
      <c r="F12" s="14"/>
      <c r="G12" s="14"/>
      <c r="H12" s="14"/>
      <c r="I12" s="14"/>
      <c r="J12" s="14"/>
      <c r="K12" s="14">
        <v>1</v>
      </c>
      <c r="L12" s="14"/>
      <c r="M12" s="14"/>
      <c r="N12" s="14">
        <v>1</v>
      </c>
      <c r="O12" s="14"/>
      <c r="P12" s="14"/>
      <c r="Q12" s="14"/>
      <c r="R12" s="14">
        <v>23</v>
      </c>
      <c r="S12" s="14">
        <v>1</v>
      </c>
      <c r="T12" s="14"/>
      <c r="U12" s="14"/>
      <c r="V12" s="14"/>
      <c r="W12" s="14"/>
      <c r="X12" s="14"/>
      <c r="Y12" s="14">
        <v>28</v>
      </c>
      <c r="Z12" s="14"/>
      <c r="AA12" s="14"/>
      <c r="AB12" s="14">
        <v>6</v>
      </c>
      <c r="AC12" s="18">
        <f t="shared" si="0"/>
        <v>61</v>
      </c>
      <c r="AD12" s="58">
        <f t="shared" si="1"/>
        <v>10.834813499111901</v>
      </c>
      <c r="AE12" s="119">
        <f t="shared" si="2"/>
        <v>23986.323268206041</v>
      </c>
      <c r="AF12" s="28">
        <v>5.63</v>
      </c>
      <c r="AG12" s="122">
        <v>135.04300000000001</v>
      </c>
      <c r="AH12" s="119"/>
    </row>
    <row r="13" spans="1:34" ht="13.5" customHeight="1" x14ac:dyDescent="0.2">
      <c r="A13" s="8" t="s">
        <v>49</v>
      </c>
      <c r="B13" s="13"/>
      <c r="C13" s="14"/>
      <c r="D13" s="14">
        <v>13</v>
      </c>
      <c r="E13" s="14"/>
      <c r="F13" s="14"/>
      <c r="G13" s="14"/>
      <c r="H13" s="14"/>
      <c r="I13" s="14"/>
      <c r="J13" s="14">
        <v>2</v>
      </c>
      <c r="K13" s="14">
        <v>19</v>
      </c>
      <c r="L13" s="14"/>
      <c r="M13" s="14"/>
      <c r="N13" s="14">
        <v>1</v>
      </c>
      <c r="O13" s="14"/>
      <c r="P13" s="14"/>
      <c r="Q13" s="14"/>
      <c r="R13" s="14">
        <v>104</v>
      </c>
      <c r="S13" s="14">
        <v>4</v>
      </c>
      <c r="T13" s="14">
        <v>2</v>
      </c>
      <c r="U13" s="14"/>
      <c r="V13" s="14"/>
      <c r="W13" s="14"/>
      <c r="X13" s="14"/>
      <c r="Y13" s="14">
        <v>1</v>
      </c>
      <c r="Z13" s="14"/>
      <c r="AA13" s="14"/>
      <c r="AB13" s="2">
        <v>8</v>
      </c>
      <c r="AC13" s="18">
        <f t="shared" si="0"/>
        <v>154</v>
      </c>
      <c r="AD13" s="58">
        <f t="shared" si="1"/>
        <v>2.3447015834348353</v>
      </c>
      <c r="AE13" s="119">
        <f t="shared" si="2"/>
        <v>24418.331303288669</v>
      </c>
      <c r="AF13" s="28">
        <v>65.680000000000007</v>
      </c>
      <c r="AG13" s="122">
        <v>1603.7959999999998</v>
      </c>
      <c r="AH13" s="119"/>
    </row>
    <row r="14" spans="1:34" ht="13.5" customHeight="1" x14ac:dyDescent="0.2">
      <c r="A14" s="8" t="s">
        <v>47</v>
      </c>
      <c r="B14" s="13"/>
      <c r="C14" s="14"/>
      <c r="D14" s="14">
        <v>14</v>
      </c>
      <c r="E14" s="14">
        <v>1</v>
      </c>
      <c r="F14" s="14"/>
      <c r="G14" s="14">
        <v>8</v>
      </c>
      <c r="H14" s="14"/>
      <c r="I14" s="14"/>
      <c r="J14" s="14">
        <v>2</v>
      </c>
      <c r="K14" s="14">
        <v>22</v>
      </c>
      <c r="L14" s="14"/>
      <c r="M14" s="14">
        <v>1</v>
      </c>
      <c r="N14" s="14">
        <v>3</v>
      </c>
      <c r="O14" s="14"/>
      <c r="P14" s="14"/>
      <c r="Q14" s="14"/>
      <c r="R14" s="14">
        <v>3</v>
      </c>
      <c r="S14" s="14">
        <v>9</v>
      </c>
      <c r="T14" s="14">
        <v>17</v>
      </c>
      <c r="U14" s="14"/>
      <c r="V14" s="14">
        <v>9</v>
      </c>
      <c r="W14" s="14"/>
      <c r="X14" s="14"/>
      <c r="Y14" s="14">
        <v>5</v>
      </c>
      <c r="Z14" s="14"/>
      <c r="AA14" s="14">
        <v>1</v>
      </c>
      <c r="AB14" s="14">
        <v>13</v>
      </c>
      <c r="AC14" s="18">
        <f t="shared" si="0"/>
        <v>108</v>
      </c>
      <c r="AD14" s="58">
        <f t="shared" si="1"/>
        <v>1.1486917677089981</v>
      </c>
      <c r="AE14" s="119">
        <f t="shared" si="2"/>
        <v>24561.114656456073</v>
      </c>
      <c r="AF14" s="28">
        <v>94.02</v>
      </c>
      <c r="AG14" s="122">
        <v>2309.2359999999999</v>
      </c>
      <c r="AH14" s="119"/>
    </row>
    <row r="15" spans="1:34" ht="13.5" customHeight="1" x14ac:dyDescent="0.2">
      <c r="A15" s="8" t="s">
        <v>32</v>
      </c>
      <c r="B15" s="13">
        <v>1</v>
      </c>
      <c r="C15" s="14"/>
      <c r="D15" s="14">
        <v>1</v>
      </c>
      <c r="E15" s="14"/>
      <c r="F15" s="14"/>
      <c r="G15" s="14">
        <v>2</v>
      </c>
      <c r="H15" s="14">
        <v>2</v>
      </c>
      <c r="I15" s="14"/>
      <c r="J15" s="14"/>
      <c r="K15" s="14">
        <v>5</v>
      </c>
      <c r="L15" s="14"/>
      <c r="M15" s="14">
        <v>1</v>
      </c>
      <c r="N15" s="14">
        <v>1</v>
      </c>
      <c r="O15" s="14">
        <v>2</v>
      </c>
      <c r="P15" s="14"/>
      <c r="Q15" s="14"/>
      <c r="R15" s="14">
        <v>57</v>
      </c>
      <c r="S15" s="14">
        <v>1</v>
      </c>
      <c r="T15" s="14">
        <v>1</v>
      </c>
      <c r="U15" s="14">
        <v>1</v>
      </c>
      <c r="V15" s="14">
        <v>3</v>
      </c>
      <c r="W15" s="14"/>
      <c r="X15" s="14"/>
      <c r="Y15" s="14">
        <v>19</v>
      </c>
      <c r="Z15" s="14"/>
      <c r="AA15" s="14"/>
      <c r="AB15" s="14">
        <v>85</v>
      </c>
      <c r="AC15" s="18">
        <f t="shared" si="0"/>
        <v>182</v>
      </c>
      <c r="AD15" s="58">
        <f t="shared" si="1"/>
        <v>8.3447959651535992</v>
      </c>
      <c r="AE15" s="119">
        <f t="shared" si="2"/>
        <v>24931.086657496566</v>
      </c>
      <c r="AF15" s="28">
        <v>21.81</v>
      </c>
      <c r="AG15" s="122">
        <v>543.74700000000007</v>
      </c>
      <c r="AH15" s="119"/>
    </row>
    <row r="16" spans="1:34" ht="13.5" customHeight="1" x14ac:dyDescent="0.2">
      <c r="A16" s="8" t="s">
        <v>59</v>
      </c>
      <c r="B16" s="13"/>
      <c r="C16" s="14"/>
      <c r="D16" s="14">
        <v>2</v>
      </c>
      <c r="E16" s="14">
        <v>1</v>
      </c>
      <c r="F16" s="14"/>
      <c r="G16" s="14">
        <v>28</v>
      </c>
      <c r="H16" s="14"/>
      <c r="I16" s="14"/>
      <c r="J16" s="14"/>
      <c r="K16" s="14">
        <v>12</v>
      </c>
      <c r="L16" s="14"/>
      <c r="M16" s="14">
        <v>1</v>
      </c>
      <c r="N16" s="14"/>
      <c r="O16" s="14"/>
      <c r="P16" s="14"/>
      <c r="Q16" s="14"/>
      <c r="R16" s="14">
        <v>10</v>
      </c>
      <c r="S16" s="14">
        <v>2</v>
      </c>
      <c r="T16" s="14">
        <v>1</v>
      </c>
      <c r="U16" s="14"/>
      <c r="V16" s="14">
        <v>3</v>
      </c>
      <c r="W16" s="14">
        <v>1</v>
      </c>
      <c r="X16" s="14"/>
      <c r="Y16" s="14">
        <v>1</v>
      </c>
      <c r="Z16" s="14"/>
      <c r="AA16" s="14"/>
      <c r="AB16" s="14">
        <v>39</v>
      </c>
      <c r="AC16" s="18">
        <f t="shared" si="0"/>
        <v>101</v>
      </c>
      <c r="AD16" s="58">
        <f t="shared" si="1"/>
        <v>2.8283394007280873</v>
      </c>
      <c r="AE16" s="119">
        <f t="shared" si="2"/>
        <v>25765.499859983196</v>
      </c>
      <c r="AF16" s="28">
        <v>35.71</v>
      </c>
      <c r="AG16" s="122">
        <v>920.08600000000001</v>
      </c>
      <c r="AH16" s="119"/>
    </row>
    <row r="17" spans="1:34" ht="13.5" customHeight="1" x14ac:dyDescent="0.2">
      <c r="A17" s="8" t="s">
        <v>55</v>
      </c>
      <c r="B17" s="13"/>
      <c r="C17" s="14"/>
      <c r="D17" s="14"/>
      <c r="E17" s="14"/>
      <c r="F17" s="14"/>
      <c r="G17" s="14">
        <v>2</v>
      </c>
      <c r="H17" s="14">
        <v>1</v>
      </c>
      <c r="I17" s="14"/>
      <c r="J17" s="14">
        <v>2</v>
      </c>
      <c r="K17" s="14">
        <v>1</v>
      </c>
      <c r="L17" s="14"/>
      <c r="M17" s="14">
        <v>1</v>
      </c>
      <c r="N17" s="14">
        <v>1</v>
      </c>
      <c r="O17" s="14"/>
      <c r="P17" s="14"/>
      <c r="Q17" s="14"/>
      <c r="R17" s="14">
        <v>1</v>
      </c>
      <c r="S17" s="14"/>
      <c r="T17" s="14">
        <v>1</v>
      </c>
      <c r="U17" s="14"/>
      <c r="V17" s="14"/>
      <c r="W17" s="14"/>
      <c r="X17" s="14"/>
      <c r="Y17" s="14">
        <v>36</v>
      </c>
      <c r="Z17" s="14"/>
      <c r="AA17" s="14"/>
      <c r="AB17" s="14">
        <v>109</v>
      </c>
      <c r="AC17" s="18">
        <f t="shared" si="0"/>
        <v>155</v>
      </c>
      <c r="AD17" s="58">
        <f t="shared" si="1"/>
        <v>24.603174603174605</v>
      </c>
      <c r="AE17" s="119">
        <f t="shared" si="2"/>
        <v>26819.841269841269</v>
      </c>
      <c r="AF17" s="28">
        <v>6.3</v>
      </c>
      <c r="AG17" s="122">
        <v>168.965</v>
      </c>
      <c r="AH17" s="119"/>
    </row>
    <row r="18" spans="1:34" ht="13.5" customHeight="1" x14ac:dyDescent="0.2">
      <c r="A18" s="8" t="s">
        <v>46</v>
      </c>
      <c r="B18" s="13"/>
      <c r="C18" s="14"/>
      <c r="D18" s="14">
        <v>14</v>
      </c>
      <c r="E18" s="14"/>
      <c r="F18" s="14"/>
      <c r="G18" s="14">
        <v>2</v>
      </c>
      <c r="H18" s="14">
        <v>3</v>
      </c>
      <c r="I18" s="14"/>
      <c r="J18" s="14"/>
      <c r="K18" s="14">
        <v>3</v>
      </c>
      <c r="L18" s="14"/>
      <c r="M18" s="14"/>
      <c r="N18" s="14"/>
      <c r="O18" s="14">
        <v>1</v>
      </c>
      <c r="P18" s="14"/>
      <c r="Q18" s="14"/>
      <c r="R18" s="14">
        <v>3</v>
      </c>
      <c r="S18" s="14">
        <v>1</v>
      </c>
      <c r="T18" s="14">
        <v>1</v>
      </c>
      <c r="U18" s="14"/>
      <c r="V18" s="14">
        <v>1</v>
      </c>
      <c r="W18" s="14"/>
      <c r="X18" s="14"/>
      <c r="Y18" s="14">
        <v>1</v>
      </c>
      <c r="Z18" s="14"/>
      <c r="AA18" s="14"/>
      <c r="AB18" s="14">
        <v>95</v>
      </c>
      <c r="AC18" s="18">
        <f t="shared" si="0"/>
        <v>125</v>
      </c>
      <c r="AD18" s="58">
        <f t="shared" si="1"/>
        <v>3.2628556512659879</v>
      </c>
      <c r="AE18" s="119">
        <f t="shared" si="2"/>
        <v>27064.99608457322</v>
      </c>
      <c r="AF18" s="28">
        <v>38.31</v>
      </c>
      <c r="AG18" s="122">
        <v>1036.8600000000001</v>
      </c>
      <c r="AH18" s="119"/>
    </row>
    <row r="19" spans="1:34" ht="13.5" customHeight="1" x14ac:dyDescent="0.2">
      <c r="A19" s="8" t="s">
        <v>60</v>
      </c>
      <c r="B19" s="13"/>
      <c r="C19" s="14"/>
      <c r="D19" s="14">
        <v>2</v>
      </c>
      <c r="E19" s="14"/>
      <c r="F19" s="14"/>
      <c r="G19" s="14">
        <v>18</v>
      </c>
      <c r="H19" s="14">
        <v>1</v>
      </c>
      <c r="I19" s="14"/>
      <c r="J19" s="14">
        <v>1</v>
      </c>
      <c r="K19" s="14">
        <v>21</v>
      </c>
      <c r="L19" s="14"/>
      <c r="M19" s="14">
        <v>1</v>
      </c>
      <c r="N19" s="14"/>
      <c r="O19" s="14"/>
      <c r="P19" s="14">
        <v>1</v>
      </c>
      <c r="Q19" s="14"/>
      <c r="R19" s="14">
        <v>37</v>
      </c>
      <c r="S19" s="14">
        <v>1</v>
      </c>
      <c r="T19" s="14">
        <v>1</v>
      </c>
      <c r="U19" s="14"/>
      <c r="V19" s="14">
        <v>2</v>
      </c>
      <c r="W19" s="14"/>
      <c r="X19" s="14"/>
      <c r="Y19" s="14">
        <v>3</v>
      </c>
      <c r="Z19" s="14"/>
      <c r="AA19" s="14"/>
      <c r="AB19" s="14">
        <v>47</v>
      </c>
      <c r="AC19" s="18">
        <f t="shared" si="0"/>
        <v>136</v>
      </c>
      <c r="AD19" s="58">
        <f t="shared" si="1"/>
        <v>3.6431824270024111</v>
      </c>
      <c r="AE19" s="119">
        <f t="shared" si="2"/>
        <v>27118.885614787036</v>
      </c>
      <c r="AF19" s="28">
        <v>37.33</v>
      </c>
      <c r="AG19" s="122">
        <v>1012.348</v>
      </c>
      <c r="AH19" s="119"/>
    </row>
    <row r="20" spans="1:34" ht="13.5" customHeight="1" x14ac:dyDescent="0.2">
      <c r="A20" s="8" t="s">
        <v>38</v>
      </c>
      <c r="B20" s="13"/>
      <c r="C20" s="14"/>
      <c r="D20" s="14">
        <v>2</v>
      </c>
      <c r="E20" s="14"/>
      <c r="F20" s="14"/>
      <c r="G20" s="14">
        <v>6</v>
      </c>
      <c r="H20" s="14"/>
      <c r="I20" s="14"/>
      <c r="J20" s="14">
        <v>1</v>
      </c>
      <c r="K20" s="14">
        <v>10</v>
      </c>
      <c r="L20" s="14"/>
      <c r="M20" s="14"/>
      <c r="N20" s="14"/>
      <c r="O20" s="14"/>
      <c r="P20" s="14"/>
      <c r="Q20" s="14"/>
      <c r="R20" s="14">
        <v>34</v>
      </c>
      <c r="S20" s="14">
        <v>1</v>
      </c>
      <c r="T20" s="14"/>
      <c r="U20" s="14"/>
      <c r="V20" s="14">
        <v>1</v>
      </c>
      <c r="W20" s="14"/>
      <c r="X20" s="14"/>
      <c r="Y20" s="14"/>
      <c r="Z20" s="14"/>
      <c r="AA20" s="14">
        <v>1</v>
      </c>
      <c r="AB20" s="14">
        <v>1</v>
      </c>
      <c r="AC20" s="18">
        <f t="shared" si="0"/>
        <v>57</v>
      </c>
      <c r="AD20" s="58">
        <f t="shared" si="1"/>
        <v>1.975736568457539</v>
      </c>
      <c r="AE20" s="119">
        <f t="shared" si="2"/>
        <v>27471.68110918544</v>
      </c>
      <c r="AF20" s="28">
        <v>28.85</v>
      </c>
      <c r="AG20" s="122">
        <v>792.55799999999999</v>
      </c>
      <c r="AH20" s="119"/>
    </row>
    <row r="21" spans="1:34" ht="13.5" customHeight="1" x14ac:dyDescent="0.2">
      <c r="A21" s="8" t="s">
        <v>48</v>
      </c>
      <c r="B21" s="13"/>
      <c r="C21" s="14"/>
      <c r="D21" s="14">
        <v>14</v>
      </c>
      <c r="E21" s="14"/>
      <c r="F21" s="14"/>
      <c r="G21" s="14"/>
      <c r="H21" s="14"/>
      <c r="I21" s="14"/>
      <c r="J21" s="14"/>
      <c r="K21" s="14">
        <v>12</v>
      </c>
      <c r="L21" s="14"/>
      <c r="M21" s="14"/>
      <c r="N21" s="14">
        <v>1</v>
      </c>
      <c r="O21" s="14"/>
      <c r="P21" s="14"/>
      <c r="Q21" s="14"/>
      <c r="R21" s="14">
        <v>56</v>
      </c>
      <c r="S21" s="14">
        <v>8</v>
      </c>
      <c r="T21" s="14">
        <v>3</v>
      </c>
      <c r="U21" s="14"/>
      <c r="V21" s="14"/>
      <c r="W21" s="14"/>
      <c r="X21" s="14"/>
      <c r="Y21" s="14">
        <v>2</v>
      </c>
      <c r="Z21" s="14"/>
      <c r="AA21" s="14"/>
      <c r="AB21" s="14">
        <v>6</v>
      </c>
      <c r="AC21" s="18">
        <f t="shared" si="0"/>
        <v>102</v>
      </c>
      <c r="AD21" s="58">
        <f t="shared" si="1"/>
        <v>1.7819706498951782</v>
      </c>
      <c r="AE21" s="119">
        <f t="shared" si="2"/>
        <v>27895.894479385046</v>
      </c>
      <c r="AF21" s="28">
        <v>57.24</v>
      </c>
      <c r="AG21" s="122">
        <v>1596.761</v>
      </c>
      <c r="AH21" s="119"/>
    </row>
    <row r="22" spans="1:34" ht="13.5" customHeight="1" x14ac:dyDescent="0.2">
      <c r="A22" s="8" t="s">
        <v>45</v>
      </c>
      <c r="B22" s="13"/>
      <c r="C22" s="14"/>
      <c r="D22" s="14">
        <v>12</v>
      </c>
      <c r="E22" s="14"/>
      <c r="F22" s="14"/>
      <c r="G22" s="14">
        <v>2</v>
      </c>
      <c r="H22" s="14">
        <v>4</v>
      </c>
      <c r="I22" s="14">
        <v>12</v>
      </c>
      <c r="J22" s="14"/>
      <c r="K22" s="14">
        <v>15</v>
      </c>
      <c r="L22" s="14"/>
      <c r="M22" s="14">
        <v>1</v>
      </c>
      <c r="N22" s="14"/>
      <c r="O22" s="14"/>
      <c r="P22" s="14">
        <v>1</v>
      </c>
      <c r="Q22" s="14"/>
      <c r="R22" s="14">
        <v>1</v>
      </c>
      <c r="S22" s="14">
        <v>7</v>
      </c>
      <c r="T22" s="14">
        <v>12</v>
      </c>
      <c r="U22" s="14">
        <v>1</v>
      </c>
      <c r="V22" s="14">
        <v>3</v>
      </c>
      <c r="W22" s="14">
        <v>2</v>
      </c>
      <c r="X22" s="14"/>
      <c r="Y22" s="14">
        <v>1</v>
      </c>
      <c r="Z22" s="14"/>
      <c r="AA22" s="14">
        <v>1</v>
      </c>
      <c r="AB22" s="14">
        <v>129</v>
      </c>
      <c r="AC22" s="18">
        <f t="shared" si="0"/>
        <v>204</v>
      </c>
      <c r="AD22" s="58">
        <f t="shared" si="1"/>
        <v>2.8392484342379962</v>
      </c>
      <c r="AE22" s="119">
        <f t="shared" si="2"/>
        <v>28384.495476687545</v>
      </c>
      <c r="AF22" s="28">
        <v>71.849999999999994</v>
      </c>
      <c r="AG22" s="122">
        <v>2039.4259999999999</v>
      </c>
      <c r="AH22" s="119"/>
    </row>
    <row r="23" spans="1:34" ht="13.5" customHeight="1" x14ac:dyDescent="0.2">
      <c r="A23" s="8" t="s">
        <v>53</v>
      </c>
      <c r="B23" s="13"/>
      <c r="C23" s="14"/>
      <c r="D23" s="14">
        <v>11</v>
      </c>
      <c r="E23" s="14"/>
      <c r="F23" s="14"/>
      <c r="G23" s="14">
        <v>3</v>
      </c>
      <c r="H23" s="14"/>
      <c r="I23" s="14"/>
      <c r="J23" s="14"/>
      <c r="K23" s="14">
        <v>4</v>
      </c>
      <c r="L23" s="14"/>
      <c r="M23" s="14"/>
      <c r="N23" s="14"/>
      <c r="O23" s="14"/>
      <c r="P23" s="14"/>
      <c r="Q23" s="14"/>
      <c r="R23" s="14">
        <v>10</v>
      </c>
      <c r="S23" s="14">
        <v>1</v>
      </c>
      <c r="T23" s="14">
        <v>6</v>
      </c>
      <c r="U23" s="14"/>
      <c r="V23" s="14"/>
      <c r="W23" s="14"/>
      <c r="X23" s="14"/>
      <c r="Y23" s="14">
        <v>1</v>
      </c>
      <c r="Z23" s="14"/>
      <c r="AA23" s="14"/>
      <c r="AB23" s="14">
        <v>99</v>
      </c>
      <c r="AC23" s="18">
        <f t="shared" si="0"/>
        <v>135</v>
      </c>
      <c r="AD23" s="58">
        <f t="shared" si="1"/>
        <v>4.9162418062636561</v>
      </c>
      <c r="AE23" s="119">
        <f t="shared" si="2"/>
        <v>31564.38455935907</v>
      </c>
      <c r="AF23" s="28">
        <v>27.46</v>
      </c>
      <c r="AG23" s="122">
        <v>866.75800000000004</v>
      </c>
      <c r="AH23" s="119"/>
    </row>
    <row r="24" spans="1:34" ht="13.5" customHeight="1" x14ac:dyDescent="0.2">
      <c r="A24" s="8" t="s">
        <v>39</v>
      </c>
      <c r="B24" s="13"/>
      <c r="C24" s="14"/>
      <c r="D24" s="14">
        <v>1</v>
      </c>
      <c r="E24" s="14"/>
      <c r="F24" s="14"/>
      <c r="G24" s="14"/>
      <c r="H24" s="14"/>
      <c r="I24" s="14"/>
      <c r="J24" s="14">
        <v>1</v>
      </c>
      <c r="K24" s="14">
        <v>3</v>
      </c>
      <c r="L24" s="14"/>
      <c r="M24" s="14"/>
      <c r="N24" s="14">
        <v>3</v>
      </c>
      <c r="O24" s="14"/>
      <c r="P24" s="14"/>
      <c r="Q24" s="14"/>
      <c r="R24" s="14">
        <v>50</v>
      </c>
      <c r="S24" s="14">
        <v>7</v>
      </c>
      <c r="T24" s="14"/>
      <c r="U24" s="14"/>
      <c r="V24" s="14"/>
      <c r="W24" s="14"/>
      <c r="X24" s="14"/>
      <c r="Y24" s="14"/>
      <c r="Z24" s="14"/>
      <c r="AA24" s="14"/>
      <c r="AB24" s="14">
        <v>32</v>
      </c>
      <c r="AC24" s="18">
        <f t="shared" si="0"/>
        <v>97</v>
      </c>
      <c r="AD24" s="58">
        <f t="shared" si="1"/>
        <v>2.6294388723231226</v>
      </c>
      <c r="AE24" s="119">
        <f t="shared" si="2"/>
        <v>39948.820818650041</v>
      </c>
      <c r="AF24" s="28">
        <v>36.89</v>
      </c>
      <c r="AG24" s="122">
        <v>1473.712</v>
      </c>
      <c r="AH24" s="119"/>
    </row>
    <row r="25" spans="1:34" ht="13.5" customHeight="1" x14ac:dyDescent="0.2">
      <c r="A25" s="8" t="s">
        <v>57</v>
      </c>
      <c r="B25" s="13"/>
      <c r="C25" s="14"/>
      <c r="D25" s="14">
        <v>19</v>
      </c>
      <c r="E25" s="14">
        <v>5</v>
      </c>
      <c r="F25" s="14"/>
      <c r="G25" s="14"/>
      <c r="H25" s="14"/>
      <c r="I25" s="14"/>
      <c r="J25" s="14">
        <v>2</v>
      </c>
      <c r="K25" s="14">
        <v>21</v>
      </c>
      <c r="L25" s="14"/>
      <c r="M25" s="14">
        <v>1</v>
      </c>
      <c r="N25" s="14"/>
      <c r="O25" s="14"/>
      <c r="P25" s="14"/>
      <c r="Q25" s="14">
        <v>2</v>
      </c>
      <c r="R25" s="14"/>
      <c r="S25" s="14">
        <v>8</v>
      </c>
      <c r="T25" s="14">
        <v>9</v>
      </c>
      <c r="U25" s="14"/>
      <c r="V25" s="14">
        <v>5</v>
      </c>
      <c r="W25" s="14"/>
      <c r="X25" s="14"/>
      <c r="Y25" s="14">
        <v>4</v>
      </c>
      <c r="Z25" s="14"/>
      <c r="AA25" s="14"/>
      <c r="AB25" s="14">
        <v>126</v>
      </c>
      <c r="AC25" s="18">
        <f t="shared" si="0"/>
        <v>202</v>
      </c>
      <c r="AD25" s="58">
        <f t="shared" si="1"/>
        <v>2.1087796220899886</v>
      </c>
      <c r="AE25" s="119">
        <f t="shared" si="2"/>
        <v>40891.450046977756</v>
      </c>
      <c r="AF25" s="28">
        <v>95.79</v>
      </c>
      <c r="AG25" s="122">
        <v>3916.9919999999997</v>
      </c>
      <c r="AH25" s="119"/>
    </row>
    <row r="26" spans="1:34" ht="13.5" customHeight="1" x14ac:dyDescent="0.2">
      <c r="A26" s="8" t="s">
        <v>54</v>
      </c>
      <c r="B26" s="13"/>
      <c r="C26" s="14"/>
      <c r="D26" s="14">
        <v>3</v>
      </c>
      <c r="E26" s="14"/>
      <c r="F26" s="14"/>
      <c r="G26" s="14">
        <v>4</v>
      </c>
      <c r="H26" s="14">
        <v>2</v>
      </c>
      <c r="I26" s="14"/>
      <c r="J26" s="14"/>
      <c r="K26" s="14">
        <v>5</v>
      </c>
      <c r="L26" s="14"/>
      <c r="M26" s="14"/>
      <c r="N26" s="14"/>
      <c r="O26" s="14"/>
      <c r="P26" s="14"/>
      <c r="Q26" s="14"/>
      <c r="R26" s="14"/>
      <c r="S26" s="14">
        <v>5</v>
      </c>
      <c r="T26" s="14">
        <v>5</v>
      </c>
      <c r="U26" s="14"/>
      <c r="V26" s="14">
        <v>3</v>
      </c>
      <c r="W26" s="14"/>
      <c r="X26" s="14"/>
      <c r="Y26" s="14"/>
      <c r="Z26" s="14"/>
      <c r="AA26" s="14"/>
      <c r="AB26" s="14">
        <v>112</v>
      </c>
      <c r="AC26" s="18">
        <f t="shared" si="0"/>
        <v>139</v>
      </c>
      <c r="AD26" s="58">
        <f t="shared" si="1"/>
        <v>3.177142857142857</v>
      </c>
      <c r="AE26" s="119">
        <f t="shared" si="2"/>
        <v>42188.045714285712</v>
      </c>
      <c r="AF26" s="28">
        <v>43.75</v>
      </c>
      <c r="AG26" s="122">
        <v>1845.7270000000001</v>
      </c>
      <c r="AH26" s="119"/>
    </row>
    <row r="27" spans="1:34" ht="13.5" customHeight="1" x14ac:dyDescent="0.2">
      <c r="A27" s="8" t="s">
        <v>41</v>
      </c>
      <c r="B27" s="13"/>
      <c r="C27" s="14"/>
      <c r="D27" s="14">
        <v>2</v>
      </c>
      <c r="E27" s="14"/>
      <c r="F27" s="14"/>
      <c r="G27" s="14"/>
      <c r="H27" s="14"/>
      <c r="I27" s="14"/>
      <c r="J27" s="14"/>
      <c r="K27" s="14">
        <v>9</v>
      </c>
      <c r="L27" s="14">
        <v>1</v>
      </c>
      <c r="M27" s="14">
        <v>4</v>
      </c>
      <c r="N27" s="14">
        <v>9</v>
      </c>
      <c r="O27" s="14"/>
      <c r="P27" s="14"/>
      <c r="Q27" s="14"/>
      <c r="R27" s="14">
        <v>18</v>
      </c>
      <c r="S27" s="14">
        <v>8</v>
      </c>
      <c r="T27" s="14">
        <v>3</v>
      </c>
      <c r="U27" s="14"/>
      <c r="V27" s="14"/>
      <c r="W27" s="14"/>
      <c r="X27" s="14"/>
      <c r="Y27" s="14"/>
      <c r="Z27" s="14"/>
      <c r="AA27" s="14"/>
      <c r="AB27" s="14">
        <v>50</v>
      </c>
      <c r="AC27" s="18">
        <f t="shared" si="0"/>
        <v>104</v>
      </c>
      <c r="AD27" s="58">
        <f t="shared" si="1"/>
        <v>0.99712368168744014</v>
      </c>
      <c r="AE27" s="119">
        <f t="shared" si="2"/>
        <v>44116.069031639498</v>
      </c>
      <c r="AF27" s="28">
        <v>104.3</v>
      </c>
      <c r="AG27" s="122">
        <v>4601.3059999999996</v>
      </c>
      <c r="AH27" s="119"/>
    </row>
    <row r="28" spans="1:34" ht="13.5" customHeight="1" x14ac:dyDescent="0.2">
      <c r="A28" s="8" t="s">
        <v>50</v>
      </c>
      <c r="B28" s="13"/>
      <c r="C28" s="14"/>
      <c r="D28" s="14">
        <v>4</v>
      </c>
      <c r="E28" s="14">
        <v>2</v>
      </c>
      <c r="F28" s="14"/>
      <c r="G28" s="14">
        <v>3</v>
      </c>
      <c r="H28" s="14">
        <v>1</v>
      </c>
      <c r="I28" s="14"/>
      <c r="J28" s="14"/>
      <c r="K28" s="14">
        <v>10</v>
      </c>
      <c r="L28" s="14"/>
      <c r="M28" s="14"/>
      <c r="N28" s="14">
        <v>1</v>
      </c>
      <c r="O28" s="14"/>
      <c r="P28" s="14"/>
      <c r="Q28" s="14"/>
      <c r="R28" s="14">
        <v>2</v>
      </c>
      <c r="S28" s="14"/>
      <c r="T28" s="14">
        <v>2</v>
      </c>
      <c r="U28" s="14">
        <v>1</v>
      </c>
      <c r="V28" s="14">
        <v>2</v>
      </c>
      <c r="W28" s="14"/>
      <c r="X28" s="14">
        <v>1</v>
      </c>
      <c r="Y28" s="14">
        <v>14</v>
      </c>
      <c r="Z28" s="14"/>
      <c r="AA28" s="14"/>
      <c r="AB28" s="14">
        <v>315</v>
      </c>
      <c r="AC28" s="18">
        <f t="shared" si="0"/>
        <v>358</v>
      </c>
      <c r="AD28" s="58">
        <f t="shared" si="1"/>
        <v>14.488061513557264</v>
      </c>
      <c r="AE28" s="119">
        <f t="shared" si="2"/>
        <v>47235.93686766491</v>
      </c>
      <c r="AF28" s="28">
        <v>24.71</v>
      </c>
      <c r="AG28" s="122">
        <v>1167.2</v>
      </c>
      <c r="AH28" s="119"/>
    </row>
    <row r="29" spans="1:34" ht="13.5" customHeight="1" x14ac:dyDescent="0.2">
      <c r="A29" s="9" t="s">
        <v>30</v>
      </c>
      <c r="B29" s="13"/>
      <c r="C29" s="14"/>
      <c r="D29" s="14">
        <v>4</v>
      </c>
      <c r="E29" s="14">
        <v>1</v>
      </c>
      <c r="F29" s="14"/>
      <c r="G29" s="14"/>
      <c r="H29" s="14"/>
      <c r="I29" s="14"/>
      <c r="J29" s="14"/>
      <c r="K29" s="14">
        <v>9</v>
      </c>
      <c r="L29" s="14"/>
      <c r="M29" s="14">
        <v>8</v>
      </c>
      <c r="N29" s="14">
        <v>5</v>
      </c>
      <c r="O29" s="14"/>
      <c r="P29" s="14"/>
      <c r="Q29" s="14">
        <v>5</v>
      </c>
      <c r="R29" s="14">
        <v>17</v>
      </c>
      <c r="S29" s="14">
        <v>12</v>
      </c>
      <c r="T29" s="14">
        <v>2</v>
      </c>
      <c r="U29" s="14"/>
      <c r="V29" s="14">
        <v>1</v>
      </c>
      <c r="W29" s="14"/>
      <c r="X29" s="14"/>
      <c r="Y29" s="14">
        <v>1</v>
      </c>
      <c r="Z29" s="14"/>
      <c r="AA29" s="14"/>
      <c r="AB29" s="14">
        <v>16</v>
      </c>
      <c r="AC29" s="18">
        <f t="shared" si="0"/>
        <v>81</v>
      </c>
      <c r="AD29" s="58">
        <f t="shared" si="1"/>
        <v>1.4881499173250046</v>
      </c>
      <c r="AE29" s="119">
        <f t="shared" si="2"/>
        <v>50932.041153775492</v>
      </c>
      <c r="AF29" s="28">
        <v>54.43</v>
      </c>
      <c r="AG29" s="122">
        <v>2772.2310000000002</v>
      </c>
      <c r="AH29" s="119"/>
    </row>
    <row r="30" spans="1:34" ht="13.5" customHeight="1" x14ac:dyDescent="0.2">
      <c r="A30" s="8" t="s">
        <v>51</v>
      </c>
      <c r="B30" s="13"/>
      <c r="C30" s="14"/>
      <c r="D30" s="14">
        <v>12</v>
      </c>
      <c r="E30" s="14">
        <v>1</v>
      </c>
      <c r="F30" s="14"/>
      <c r="G30" s="14"/>
      <c r="H30" s="14"/>
      <c r="I30" s="14">
        <v>1</v>
      </c>
      <c r="J30" s="14"/>
      <c r="K30" s="14">
        <v>13</v>
      </c>
      <c r="L30" s="14"/>
      <c r="M30" s="14">
        <v>1</v>
      </c>
      <c r="N30" s="14">
        <v>5</v>
      </c>
      <c r="O30" s="14"/>
      <c r="P30" s="14"/>
      <c r="Q30" s="14">
        <v>3</v>
      </c>
      <c r="R30" s="14"/>
      <c r="S30" s="14">
        <v>9</v>
      </c>
      <c r="T30" s="14">
        <v>4</v>
      </c>
      <c r="U30" s="14"/>
      <c r="V30" s="14">
        <v>1</v>
      </c>
      <c r="W30" s="14"/>
      <c r="X30" s="14"/>
      <c r="Y30" s="14">
        <v>9</v>
      </c>
      <c r="Z30" s="14"/>
      <c r="AA30" s="14">
        <v>1</v>
      </c>
      <c r="AB30" s="14">
        <v>21</v>
      </c>
      <c r="AC30" s="18">
        <f t="shared" si="0"/>
        <v>81</v>
      </c>
      <c r="AD30" s="58">
        <f t="shared" si="1"/>
        <v>1.0297482837528604</v>
      </c>
      <c r="AE30" s="119">
        <f t="shared" si="2"/>
        <v>52663.971523010441</v>
      </c>
      <c r="AF30" s="28">
        <v>78.66</v>
      </c>
      <c r="AG30" s="122">
        <v>4142.5480000000007</v>
      </c>
      <c r="AH30" s="119"/>
    </row>
    <row r="31" spans="1:34" ht="13.5" customHeight="1" x14ac:dyDescent="0.2">
      <c r="A31" s="8" t="s">
        <v>62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>
        <v>1</v>
      </c>
      <c r="N31" s="14"/>
      <c r="O31" s="14"/>
      <c r="P31" s="14"/>
      <c r="Q31" s="14"/>
      <c r="R31" s="14"/>
      <c r="S31" s="14">
        <v>3</v>
      </c>
      <c r="T31" s="14">
        <v>1</v>
      </c>
      <c r="U31" s="14"/>
      <c r="V31" s="14"/>
      <c r="W31" s="14"/>
      <c r="X31" s="14"/>
      <c r="Y31" s="14"/>
      <c r="Z31" s="14"/>
      <c r="AA31" s="14"/>
      <c r="AB31" s="14">
        <v>5</v>
      </c>
      <c r="AC31" s="18">
        <f t="shared" si="0"/>
        <v>10</v>
      </c>
      <c r="AD31" s="58">
        <f t="shared" si="1"/>
        <v>0.77279752704791349</v>
      </c>
      <c r="AE31" s="119">
        <f t="shared" si="2"/>
        <v>71286.398763523946</v>
      </c>
      <c r="AF31" s="28">
        <v>12.94</v>
      </c>
      <c r="AG31" s="122">
        <v>922.44599999999991</v>
      </c>
      <c r="AH31" s="119"/>
    </row>
    <row r="32" spans="1:34" ht="13.5" customHeight="1" x14ac:dyDescent="0.2">
      <c r="A32" s="8" t="s">
        <v>37</v>
      </c>
      <c r="B32" s="13"/>
      <c r="C32" s="14"/>
      <c r="D32" s="14"/>
      <c r="E32" s="14"/>
      <c r="F32" s="14"/>
      <c r="G32" s="14"/>
      <c r="H32" s="14">
        <v>1</v>
      </c>
      <c r="I32" s="14"/>
      <c r="J32" s="14"/>
      <c r="K32" s="14">
        <v>1</v>
      </c>
      <c r="L32" s="14"/>
      <c r="M32" s="14">
        <v>5</v>
      </c>
      <c r="N32" s="14">
        <v>2</v>
      </c>
      <c r="O32" s="14"/>
      <c r="P32" s="14"/>
      <c r="Q32" s="14"/>
      <c r="R32" s="14"/>
      <c r="S32" s="14">
        <v>3</v>
      </c>
      <c r="T32" s="14">
        <v>1</v>
      </c>
      <c r="U32" s="14"/>
      <c r="V32" s="14"/>
      <c r="W32" s="14"/>
      <c r="X32" s="14"/>
      <c r="Y32" s="14">
        <v>3</v>
      </c>
      <c r="Z32" s="14"/>
      <c r="AA32" s="14"/>
      <c r="AB32" s="14">
        <v>4</v>
      </c>
      <c r="AC32" s="18">
        <f t="shared" si="0"/>
        <v>20</v>
      </c>
      <c r="AD32" s="58">
        <f t="shared" si="1"/>
        <v>1.0460251046025104</v>
      </c>
      <c r="AE32" s="119">
        <f t="shared" si="2"/>
        <v>73815.794979079481</v>
      </c>
      <c r="AF32" s="28">
        <v>19.12</v>
      </c>
      <c r="AG32" s="28">
        <v>1411.3579999999999</v>
      </c>
      <c r="AH32" s="119"/>
    </row>
    <row r="33" spans="1:34" ht="13.5" customHeight="1" x14ac:dyDescent="0.2">
      <c r="A33" s="8" t="s">
        <v>58</v>
      </c>
      <c r="B33" s="13"/>
      <c r="C33" s="14"/>
      <c r="D33" s="14"/>
      <c r="E33" s="14"/>
      <c r="F33" s="14"/>
      <c r="G33" s="14"/>
      <c r="H33" s="14"/>
      <c r="I33" s="14"/>
      <c r="J33" s="14"/>
      <c r="K33" s="14">
        <v>1</v>
      </c>
      <c r="L33" s="14"/>
      <c r="M33" s="14">
        <v>1</v>
      </c>
      <c r="N33" s="14">
        <v>3</v>
      </c>
      <c r="O33" s="14"/>
      <c r="P33" s="14"/>
      <c r="Q33" s="14"/>
      <c r="R33" s="14"/>
      <c r="S33" s="14">
        <v>2</v>
      </c>
      <c r="T33" s="14"/>
      <c r="U33" s="14"/>
      <c r="V33" s="14"/>
      <c r="W33" s="14"/>
      <c r="X33" s="14"/>
      <c r="Y33" s="14">
        <v>1</v>
      </c>
      <c r="Z33" s="14"/>
      <c r="AA33" s="14"/>
      <c r="AB33" s="14">
        <v>10</v>
      </c>
      <c r="AC33" s="18">
        <f t="shared" si="0"/>
        <v>18</v>
      </c>
      <c r="AD33" s="58">
        <f t="shared" si="1"/>
        <v>0.78192875760208513</v>
      </c>
      <c r="AE33" s="119">
        <f t="shared" si="2"/>
        <v>74569.852302345782</v>
      </c>
      <c r="AF33" s="28">
        <v>23.02</v>
      </c>
      <c r="AG33" s="122">
        <v>1716.598</v>
      </c>
      <c r="AH33" s="119"/>
    </row>
    <row r="34" spans="1:34" ht="13.5" customHeight="1" x14ac:dyDescent="0.2">
      <c r="A34" s="9" t="s">
        <v>75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8">
        <f t="shared" ref="AC34:AC35" si="3">SUM(B34:AB34)</f>
        <v>0</v>
      </c>
      <c r="AD34" s="33"/>
      <c r="AE34" s="69"/>
      <c r="AF34" s="33"/>
      <c r="AG34" s="105"/>
    </row>
    <row r="35" spans="1:34" ht="13.5" customHeight="1" x14ac:dyDescent="0.2">
      <c r="A35" s="10" t="s">
        <v>115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9">
        <f t="shared" si="3"/>
        <v>0</v>
      </c>
      <c r="AD35" s="33"/>
      <c r="AE35" s="69"/>
      <c r="AF35" s="29"/>
      <c r="AG35" s="123"/>
    </row>
    <row r="36" spans="1:34" ht="13.5" customHeight="1" x14ac:dyDescent="0.2">
      <c r="A36" s="24" t="s">
        <v>106</v>
      </c>
      <c r="B36" s="20">
        <f t="shared" ref="B36:AB36" si="4">SUM(B4:B35)</f>
        <v>2</v>
      </c>
      <c r="C36" s="21">
        <f t="shared" si="4"/>
        <v>0</v>
      </c>
      <c r="D36" s="21">
        <f t="shared" si="4"/>
        <v>159</v>
      </c>
      <c r="E36" s="21">
        <f t="shared" si="4"/>
        <v>19</v>
      </c>
      <c r="F36" s="21">
        <f t="shared" si="4"/>
        <v>0</v>
      </c>
      <c r="G36" s="21">
        <f t="shared" si="4"/>
        <v>106</v>
      </c>
      <c r="H36" s="21">
        <f t="shared" si="4"/>
        <v>16</v>
      </c>
      <c r="I36" s="21">
        <f t="shared" si="4"/>
        <v>13</v>
      </c>
      <c r="J36" s="21">
        <f t="shared" si="4"/>
        <v>12</v>
      </c>
      <c r="K36" s="21">
        <f t="shared" si="4"/>
        <v>256</v>
      </c>
      <c r="L36" s="21">
        <f t="shared" si="4"/>
        <v>1</v>
      </c>
      <c r="M36" s="21">
        <f t="shared" si="4"/>
        <v>28</v>
      </c>
      <c r="N36" s="21">
        <f t="shared" si="4"/>
        <v>37</v>
      </c>
      <c r="O36" s="21">
        <f t="shared" si="4"/>
        <v>3</v>
      </c>
      <c r="P36" s="21">
        <f t="shared" si="4"/>
        <v>2</v>
      </c>
      <c r="Q36" s="21">
        <f t="shared" si="4"/>
        <v>11</v>
      </c>
      <c r="R36" s="21">
        <f t="shared" si="4"/>
        <v>1379</v>
      </c>
      <c r="S36" s="21">
        <f t="shared" si="4"/>
        <v>116</v>
      </c>
      <c r="T36" s="21">
        <f t="shared" si="4"/>
        <v>97</v>
      </c>
      <c r="U36" s="21">
        <f t="shared" ref="U36" si="5">SUM(U4:U35)</f>
        <v>4</v>
      </c>
      <c r="V36" s="21">
        <f t="shared" si="4"/>
        <v>48</v>
      </c>
      <c r="W36" s="21">
        <f t="shared" si="4"/>
        <v>3</v>
      </c>
      <c r="X36" s="21">
        <f t="shared" si="4"/>
        <v>4</v>
      </c>
      <c r="Y36" s="21">
        <f t="shared" si="4"/>
        <v>159</v>
      </c>
      <c r="Z36" s="21">
        <f t="shared" si="4"/>
        <v>0</v>
      </c>
      <c r="AA36" s="21">
        <f t="shared" si="4"/>
        <v>6</v>
      </c>
      <c r="AB36" s="22">
        <f t="shared" si="4"/>
        <v>1511</v>
      </c>
      <c r="AC36" s="32">
        <f>SUM(AC4:AC35)</f>
        <v>3992</v>
      </c>
      <c r="AD36" s="117">
        <f t="shared" ref="AD36" si="6">AC36/AF36</f>
        <v>3.0031069217401765</v>
      </c>
      <c r="AE36" s="72"/>
      <c r="AF36" s="70">
        <f>SUM(AF4:AF35)</f>
        <v>1329.2900000000002</v>
      </c>
      <c r="AG36" s="108">
        <f>SUM(AG4:AG35)</f>
        <v>43653.453000000001</v>
      </c>
      <c r="AH36" s="119"/>
    </row>
    <row r="37" spans="1:34" ht="13.5" customHeight="1" x14ac:dyDescent="0.2">
      <c r="A37" s="26" t="s">
        <v>1340</v>
      </c>
      <c r="B37" s="79">
        <f>B36/$AC36</f>
        <v>5.0100200400801599E-4</v>
      </c>
      <c r="C37" s="80">
        <f t="shared" ref="C37:AC37" si="7">C36/$AC36</f>
        <v>0</v>
      </c>
      <c r="D37" s="80">
        <f t="shared" si="7"/>
        <v>3.9829659318637273E-2</v>
      </c>
      <c r="E37" s="80">
        <f t="shared" si="7"/>
        <v>4.7595190380761527E-3</v>
      </c>
      <c r="F37" s="80">
        <f t="shared" si="7"/>
        <v>0</v>
      </c>
      <c r="G37" s="80">
        <f t="shared" si="7"/>
        <v>2.6553106212424848E-2</v>
      </c>
      <c r="H37" s="80">
        <f t="shared" si="7"/>
        <v>4.0080160320641279E-3</v>
      </c>
      <c r="I37" s="80">
        <f t="shared" si="7"/>
        <v>3.256513026052104E-3</v>
      </c>
      <c r="J37" s="80">
        <f t="shared" si="7"/>
        <v>3.0060120240480962E-3</v>
      </c>
      <c r="K37" s="80">
        <f t="shared" si="7"/>
        <v>6.4128256513026047E-2</v>
      </c>
      <c r="L37" s="80">
        <f t="shared" si="7"/>
        <v>2.50501002004008E-4</v>
      </c>
      <c r="M37" s="80">
        <f t="shared" si="7"/>
        <v>7.0140280561122245E-3</v>
      </c>
      <c r="N37" s="80">
        <f t="shared" si="7"/>
        <v>9.2685370741482972E-3</v>
      </c>
      <c r="O37" s="80">
        <f t="shared" si="7"/>
        <v>7.5150300601202404E-4</v>
      </c>
      <c r="P37" s="80">
        <f t="shared" si="7"/>
        <v>5.0100200400801599E-4</v>
      </c>
      <c r="Q37" s="80">
        <f t="shared" si="7"/>
        <v>2.7555110220440883E-3</v>
      </c>
      <c r="R37" s="80">
        <f t="shared" si="7"/>
        <v>0.34544088176352705</v>
      </c>
      <c r="S37" s="80">
        <f t="shared" si="7"/>
        <v>2.9058116232464931E-2</v>
      </c>
      <c r="T37" s="80">
        <f t="shared" si="7"/>
        <v>2.4298597194388778E-2</v>
      </c>
      <c r="U37" s="80">
        <f t="shared" ref="U37" si="8">U36/$AC36</f>
        <v>1.002004008016032E-3</v>
      </c>
      <c r="V37" s="80">
        <f t="shared" si="7"/>
        <v>1.2024048096192385E-2</v>
      </c>
      <c r="W37" s="80">
        <f t="shared" si="7"/>
        <v>7.5150300601202404E-4</v>
      </c>
      <c r="X37" s="80">
        <f t="shared" si="7"/>
        <v>1.002004008016032E-3</v>
      </c>
      <c r="Y37" s="80">
        <f t="shared" si="7"/>
        <v>3.9829659318637273E-2</v>
      </c>
      <c r="Z37" s="80">
        <f t="shared" si="7"/>
        <v>0</v>
      </c>
      <c r="AA37" s="80">
        <f t="shared" si="7"/>
        <v>1.5030060120240481E-3</v>
      </c>
      <c r="AB37" s="81">
        <f t="shared" si="7"/>
        <v>0.37850701402805609</v>
      </c>
      <c r="AC37" s="78">
        <f t="shared" si="7"/>
        <v>1</v>
      </c>
    </row>
  </sheetData>
  <sortState ref="A4:AG33">
    <sortCondition ref="AE4:AE33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39"/>
  <sheetViews>
    <sheetView workbookViewId="0">
      <pane xSplit="1" ySplit="3" topLeftCell="E4" activePane="bottomRight" state="frozen"/>
      <selection activeCell="U36" sqref="U36"/>
      <selection pane="topRight" activeCell="U36" sqref="U36"/>
      <selection pane="bottomLeft" activeCell="U36" sqref="U36"/>
      <selection pane="bottomRight" activeCell="U39" sqref="U39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85546875" customWidth="1"/>
    <col min="5" max="5" width="8.42578125" customWidth="1"/>
    <col min="6" max="6" width="7.28515625" customWidth="1"/>
    <col min="7" max="7" width="8.85546875" customWidth="1"/>
    <col min="8" max="8" width="10" customWidth="1"/>
    <col min="9" max="9" width="12" customWidth="1"/>
    <col min="10" max="10" width="7.42578125" customWidth="1"/>
    <col min="11" max="11" width="7.7109375" customWidth="1"/>
    <col min="12" max="12" width="8.28515625" customWidth="1"/>
    <col min="13" max="13" width="6.85546875" customWidth="1"/>
    <col min="14" max="14" width="7" customWidth="1"/>
    <col min="16" max="16" width="7.5703125" customWidth="1"/>
    <col min="17" max="17" width="7.28515625" customWidth="1"/>
    <col min="18" max="18" width="6.140625" customWidth="1"/>
    <col min="19" max="19" width="6.42578125" customWidth="1"/>
    <col min="20" max="20" width="9.42578125" customWidth="1"/>
    <col min="21" max="21" width="9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1284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8" t="s">
        <v>118</v>
      </c>
      <c r="AC4" s="11">
        <f t="shared" ref="AC4:AC38" si="0">SUM(B4:AB4)</f>
        <v>0</v>
      </c>
      <c r="AD4" s="27"/>
      <c r="AE4" s="45">
        <f>0.08036</f>
        <v>8.0360000000000001E-2</v>
      </c>
    </row>
    <row r="5" spans="1:31" ht="13.5" customHeight="1" x14ac:dyDescent="0.2">
      <c r="A5" s="8" t="s">
        <v>383</v>
      </c>
      <c r="J5">
        <v>1</v>
      </c>
      <c r="N5">
        <v>1</v>
      </c>
      <c r="R5">
        <v>14</v>
      </c>
      <c r="S5">
        <v>3</v>
      </c>
      <c r="T5">
        <v>1</v>
      </c>
      <c r="X5">
        <v>2</v>
      </c>
      <c r="AA5">
        <v>2</v>
      </c>
      <c r="AC5" s="13">
        <f t="shared" si="0"/>
        <v>24</v>
      </c>
      <c r="AD5" s="28"/>
      <c r="AE5" s="46">
        <f>5.750478</f>
        <v>5.7504780000000002</v>
      </c>
    </row>
    <row r="6" spans="1:31" ht="13.5" customHeight="1" x14ac:dyDescent="0.2">
      <c r="A6" s="8" t="s">
        <v>384</v>
      </c>
      <c r="AC6" s="13">
        <f t="shared" si="0"/>
        <v>0</v>
      </c>
      <c r="AD6" s="28"/>
      <c r="AE6" s="46">
        <f>0.282302</f>
        <v>0.282302</v>
      </c>
    </row>
    <row r="7" spans="1:31" ht="13.5" customHeight="1" x14ac:dyDescent="0.2">
      <c r="A7" s="8" t="s">
        <v>385</v>
      </c>
      <c r="D7">
        <v>1</v>
      </c>
      <c r="S7">
        <v>2</v>
      </c>
      <c r="V7">
        <v>1</v>
      </c>
      <c r="AA7">
        <v>1</v>
      </c>
      <c r="AC7" s="13">
        <f t="shared" si="0"/>
        <v>5</v>
      </c>
      <c r="AD7" s="28"/>
      <c r="AE7" s="46">
        <f>2.365663</f>
        <v>2.3656630000000001</v>
      </c>
    </row>
    <row r="8" spans="1:31" ht="13.5" customHeight="1" x14ac:dyDescent="0.2">
      <c r="A8" s="8" t="s">
        <v>386</v>
      </c>
      <c r="S8">
        <v>1</v>
      </c>
      <c r="T8">
        <v>1</v>
      </c>
      <c r="V8">
        <v>1</v>
      </c>
      <c r="AC8" s="13">
        <f t="shared" si="0"/>
        <v>3</v>
      </c>
      <c r="AD8" s="28"/>
      <c r="AE8" s="46">
        <f>2.229967</f>
        <v>2.2299669999999998</v>
      </c>
    </row>
    <row r="9" spans="1:31" ht="13.5" customHeight="1" x14ac:dyDescent="0.2">
      <c r="A9" s="8" t="s">
        <v>396</v>
      </c>
      <c r="R9">
        <v>1</v>
      </c>
      <c r="S9">
        <v>1</v>
      </c>
      <c r="AA9">
        <v>1</v>
      </c>
      <c r="AC9" s="13">
        <f t="shared" si="0"/>
        <v>3</v>
      </c>
      <c r="AD9" s="28"/>
      <c r="AE9" s="46">
        <f>7.117984</f>
        <v>7.1179839999999999</v>
      </c>
    </row>
    <row r="10" spans="1:31" ht="13.5" customHeight="1" x14ac:dyDescent="0.2">
      <c r="A10" s="8" t="s">
        <v>387</v>
      </c>
      <c r="R10">
        <v>1</v>
      </c>
      <c r="S10">
        <v>1</v>
      </c>
      <c r="AC10" s="13">
        <f t="shared" si="0"/>
        <v>2</v>
      </c>
      <c r="AD10" s="28"/>
      <c r="AE10" s="46">
        <f>1.411239</f>
        <v>1.4112389999999999</v>
      </c>
    </row>
    <row r="11" spans="1:31" ht="13.5" customHeight="1" x14ac:dyDescent="0.2">
      <c r="A11" s="8" t="s">
        <v>388</v>
      </c>
      <c r="R11">
        <v>1</v>
      </c>
      <c r="S11">
        <v>1</v>
      </c>
      <c r="X11">
        <v>1</v>
      </c>
      <c r="AC11" s="13">
        <f t="shared" si="0"/>
        <v>3</v>
      </c>
      <c r="AD11" s="28"/>
      <c r="AE11" s="46">
        <f>1.170187</f>
        <v>1.1701870000000001</v>
      </c>
    </row>
    <row r="12" spans="1:31" ht="13.5" customHeight="1" x14ac:dyDescent="0.2">
      <c r="A12" s="8" t="s">
        <v>389</v>
      </c>
      <c r="AC12" s="13">
        <f t="shared" si="0"/>
        <v>0</v>
      </c>
      <c r="AD12" s="28"/>
      <c r="AE12" s="46">
        <f>0.463333</f>
        <v>0.46333299999999999</v>
      </c>
    </row>
    <row r="13" spans="1:31" ht="13.5" customHeight="1" x14ac:dyDescent="0.2">
      <c r="A13" s="8" t="s">
        <v>390</v>
      </c>
      <c r="T13">
        <v>1</v>
      </c>
      <c r="AC13" s="13">
        <f t="shared" si="0"/>
        <v>1</v>
      </c>
      <c r="AD13" s="28"/>
      <c r="AE13" s="46">
        <f>0.325713</f>
        <v>0.32571299999999997</v>
      </c>
    </row>
    <row r="14" spans="1:31" ht="13.5" customHeight="1" x14ac:dyDescent="0.2">
      <c r="A14" s="8" t="s">
        <v>391</v>
      </c>
      <c r="D14">
        <v>1</v>
      </c>
      <c r="H14">
        <v>1</v>
      </c>
      <c r="R14">
        <v>4</v>
      </c>
      <c r="S14">
        <v>1</v>
      </c>
      <c r="T14">
        <v>1</v>
      </c>
      <c r="AA14">
        <v>1</v>
      </c>
      <c r="AC14" s="13">
        <f t="shared" si="0"/>
        <v>9</v>
      </c>
      <c r="AD14" s="28"/>
      <c r="AE14" s="46">
        <f>1.363054</f>
        <v>1.363054</v>
      </c>
    </row>
    <row r="15" spans="1:31" ht="13.5" customHeight="1" x14ac:dyDescent="0.2">
      <c r="A15" s="8" t="s">
        <v>392</v>
      </c>
      <c r="T15">
        <v>3</v>
      </c>
      <c r="AC15" s="13">
        <f t="shared" si="0"/>
        <v>3</v>
      </c>
      <c r="AD15" s="28"/>
      <c r="AE15" s="46">
        <f>1.050303</f>
        <v>1.050303</v>
      </c>
    </row>
    <row r="16" spans="1:31" ht="13.5" customHeight="1" x14ac:dyDescent="0.2">
      <c r="A16" s="8" t="s">
        <v>393</v>
      </c>
      <c r="AC16" s="13">
        <f t="shared" si="0"/>
        <v>0</v>
      </c>
      <c r="AD16" s="28"/>
      <c r="AE16" s="46">
        <f>0.413173</f>
        <v>0.41317300000000001</v>
      </c>
    </row>
    <row r="17" spans="1:31" ht="13.5" customHeight="1" x14ac:dyDescent="0.2">
      <c r="A17" s="8" t="s">
        <v>394</v>
      </c>
      <c r="S17">
        <v>1</v>
      </c>
      <c r="X17">
        <v>1</v>
      </c>
      <c r="AC17" s="13">
        <f t="shared" si="0"/>
        <v>2</v>
      </c>
      <c r="AD17" s="28"/>
      <c r="AE17" s="46">
        <f>1.392905</f>
        <v>1.3929050000000001</v>
      </c>
    </row>
    <row r="18" spans="1:31" ht="13.5" customHeight="1" x14ac:dyDescent="0.2">
      <c r="A18" s="8" t="s">
        <v>395</v>
      </c>
      <c r="J18">
        <v>1</v>
      </c>
      <c r="N18">
        <v>1</v>
      </c>
      <c r="R18">
        <v>1</v>
      </c>
      <c r="AC18" s="13">
        <f t="shared" si="0"/>
        <v>3</v>
      </c>
      <c r="AD18" s="28"/>
      <c r="AE18" s="46">
        <f>9.467562</f>
        <v>9.4675619999999991</v>
      </c>
    </row>
    <row r="19" spans="1:31" ht="13.5" customHeight="1" x14ac:dyDescent="0.2">
      <c r="A19" s="8" t="s">
        <v>397</v>
      </c>
      <c r="AC19" s="13">
        <f t="shared" si="0"/>
        <v>0</v>
      </c>
      <c r="AD19" s="28"/>
      <c r="AE19" s="46">
        <f>0.043314</f>
        <v>4.3313999999999998E-2</v>
      </c>
    </row>
    <row r="20" spans="1:31" ht="13.5" customHeight="1" x14ac:dyDescent="0.2">
      <c r="A20" s="8" t="s">
        <v>398</v>
      </c>
      <c r="AC20" s="13">
        <f t="shared" si="0"/>
        <v>0</v>
      </c>
      <c r="AD20" s="28"/>
      <c r="AE20" s="46">
        <f>0.0133236</f>
        <v>1.33236E-2</v>
      </c>
    </row>
    <row r="21" spans="1:31" ht="13.5" customHeight="1" x14ac:dyDescent="0.2">
      <c r="A21" s="8" t="s">
        <v>399</v>
      </c>
      <c r="AC21" s="13">
        <f t="shared" si="0"/>
        <v>0</v>
      </c>
      <c r="AD21" s="28"/>
      <c r="AE21" s="46">
        <f>0.994218</f>
        <v>0.99421800000000005</v>
      </c>
    </row>
    <row r="22" spans="1:31" ht="13.5" customHeight="1" x14ac:dyDescent="0.2">
      <c r="A22" s="8" t="s">
        <v>400</v>
      </c>
      <c r="AB22">
        <v>1</v>
      </c>
      <c r="AC22" s="13">
        <f t="shared" si="0"/>
        <v>1</v>
      </c>
      <c r="AD22" s="28"/>
      <c r="AE22" s="46">
        <f>0.524619</f>
        <v>0.52461899999999995</v>
      </c>
    </row>
    <row r="23" spans="1:31" ht="13.5" customHeight="1" x14ac:dyDescent="0.2">
      <c r="A23" s="8" t="s">
        <v>401</v>
      </c>
      <c r="S23">
        <v>1</v>
      </c>
      <c r="T23">
        <v>2</v>
      </c>
      <c r="X23">
        <v>1</v>
      </c>
      <c r="AC23" s="13">
        <f t="shared" si="0"/>
        <v>4</v>
      </c>
      <c r="AD23" s="28"/>
      <c r="AE23" s="46">
        <f>1.403318</f>
        <v>1.4033180000000001</v>
      </c>
    </row>
    <row r="24" spans="1:31" ht="13.5" customHeight="1" x14ac:dyDescent="0.2">
      <c r="A24" s="8" t="s">
        <v>402</v>
      </c>
      <c r="D24">
        <v>2</v>
      </c>
      <c r="S24">
        <v>1</v>
      </c>
      <c r="T24">
        <v>2</v>
      </c>
      <c r="X24">
        <v>1</v>
      </c>
      <c r="AC24" s="13">
        <f t="shared" si="0"/>
        <v>6</v>
      </c>
      <c r="AD24" s="28"/>
      <c r="AE24" s="46">
        <f>0.771089</f>
        <v>0.77108900000000002</v>
      </c>
    </row>
    <row r="25" spans="1:31" ht="13.5" customHeight="1" x14ac:dyDescent="0.2">
      <c r="A25" s="8" t="s">
        <v>403</v>
      </c>
      <c r="H25">
        <v>1</v>
      </c>
      <c r="S25">
        <v>1</v>
      </c>
      <c r="T25">
        <v>1</v>
      </c>
      <c r="AC25" s="13">
        <f t="shared" si="0"/>
        <v>3</v>
      </c>
      <c r="AD25" s="28"/>
      <c r="AE25" s="46">
        <f>1.775139</f>
        <v>1.775139</v>
      </c>
    </row>
    <row r="26" spans="1:31" ht="13.5" customHeight="1" x14ac:dyDescent="0.2">
      <c r="A26" s="8" t="s">
        <v>404</v>
      </c>
      <c r="D26">
        <v>1</v>
      </c>
      <c r="S26">
        <v>1</v>
      </c>
      <c r="AC26" s="13">
        <f t="shared" si="0"/>
        <v>2</v>
      </c>
      <c r="AD26" s="28"/>
      <c r="AE26" s="46">
        <f>1.493932</f>
        <v>1.493932</v>
      </c>
    </row>
    <row r="27" spans="1:31" ht="13.5" customHeight="1" x14ac:dyDescent="0.2">
      <c r="A27" s="8" t="s">
        <v>405</v>
      </c>
      <c r="AC27" s="13">
        <f t="shared" si="0"/>
        <v>0</v>
      </c>
      <c r="AD27" s="28"/>
      <c r="AE27" s="46">
        <f>0.378483</f>
        <v>0.37848300000000001</v>
      </c>
    </row>
    <row r="28" spans="1:31" ht="13.5" customHeight="1" x14ac:dyDescent="0.2">
      <c r="A28" s="8" t="s">
        <v>406</v>
      </c>
      <c r="S28">
        <v>1</v>
      </c>
      <c r="AC28" s="13">
        <f t="shared" si="0"/>
        <v>1</v>
      </c>
      <c r="AD28" s="28"/>
      <c r="AE28" s="46">
        <f>0.613375</f>
        <v>0.613375</v>
      </c>
    </row>
    <row r="29" spans="1:31" ht="13.5" customHeight="1" x14ac:dyDescent="0.2">
      <c r="A29" s="8" t="s">
        <v>407</v>
      </c>
      <c r="R29">
        <v>1</v>
      </c>
      <c r="S29">
        <v>2</v>
      </c>
      <c r="AA29">
        <v>1</v>
      </c>
      <c r="AC29" s="13">
        <f t="shared" si="0"/>
        <v>4</v>
      </c>
      <c r="AD29" s="28"/>
      <c r="AE29" s="46">
        <f>1.024362</f>
        <v>1.024362</v>
      </c>
    </row>
    <row r="30" spans="1:31" ht="13.5" customHeight="1" x14ac:dyDescent="0.2">
      <c r="A30" s="8" t="s">
        <v>414</v>
      </c>
      <c r="AC30" s="13">
        <f t="shared" si="0"/>
        <v>0</v>
      </c>
      <c r="AD30" s="28"/>
      <c r="AE30" s="46">
        <f>1.024362</f>
        <v>1.024362</v>
      </c>
    </row>
    <row r="31" spans="1:31" ht="13.5" customHeight="1" x14ac:dyDescent="0.2">
      <c r="A31" s="8" t="s">
        <v>408</v>
      </c>
      <c r="M31">
        <v>1</v>
      </c>
      <c r="R31">
        <v>3</v>
      </c>
      <c r="S31">
        <v>1</v>
      </c>
      <c r="T31">
        <v>2</v>
      </c>
      <c r="AC31" s="13">
        <f t="shared" si="0"/>
        <v>7</v>
      </c>
      <c r="AD31" s="28"/>
      <c r="AE31" s="46">
        <f>2.085084</f>
        <v>2.0850840000000002</v>
      </c>
    </row>
    <row r="32" spans="1:31" ht="13.5" customHeight="1" x14ac:dyDescent="0.2">
      <c r="A32" s="8" t="s">
        <v>409</v>
      </c>
      <c r="S32">
        <v>1</v>
      </c>
      <c r="X32">
        <v>1</v>
      </c>
      <c r="AC32" s="13">
        <f t="shared" si="0"/>
        <v>2</v>
      </c>
      <c r="AD32" s="28"/>
      <c r="AE32" s="46">
        <f>0.868648</f>
        <v>0.86864799999999998</v>
      </c>
    </row>
    <row r="33" spans="1:32" ht="13.5" customHeight="1" x14ac:dyDescent="0.2">
      <c r="A33" s="8" t="s">
        <v>410</v>
      </c>
      <c r="D33">
        <v>1</v>
      </c>
      <c r="R33">
        <v>2</v>
      </c>
      <c r="S33">
        <v>1</v>
      </c>
      <c r="AC33" s="13">
        <f t="shared" si="0"/>
        <v>4</v>
      </c>
      <c r="AD33" s="28"/>
      <c r="AE33" s="46">
        <f>1.312972</f>
        <v>1.312972</v>
      </c>
    </row>
    <row r="34" spans="1:32" ht="13.5" customHeight="1" x14ac:dyDescent="0.2">
      <c r="A34" s="8" t="s">
        <v>411</v>
      </c>
      <c r="F34">
        <v>1</v>
      </c>
      <c r="S34">
        <v>1</v>
      </c>
      <c r="T34">
        <v>1</v>
      </c>
      <c r="AC34" s="13">
        <f t="shared" si="0"/>
        <v>3</v>
      </c>
      <c r="AD34" s="28"/>
      <c r="AE34" s="46">
        <f>4.524678</f>
        <v>4.5246779999999998</v>
      </c>
    </row>
    <row r="35" spans="1:32" ht="13.5" customHeight="1" x14ac:dyDescent="0.2">
      <c r="A35" s="8" t="s">
        <v>412</v>
      </c>
      <c r="AC35" s="13">
        <f t="shared" si="0"/>
        <v>0</v>
      </c>
      <c r="AD35" s="28"/>
      <c r="AE35" s="46">
        <f>0.033152</f>
        <v>3.3152000000000001E-2</v>
      </c>
    </row>
    <row r="36" spans="1:32" ht="13.5" customHeight="1" x14ac:dyDescent="0.2">
      <c r="A36" s="8" t="s">
        <v>413</v>
      </c>
      <c r="B36">
        <v>1</v>
      </c>
      <c r="AC36" s="13">
        <f t="shared" si="0"/>
        <v>1</v>
      </c>
      <c r="AD36" s="28"/>
      <c r="AE36" s="46">
        <f>0.097276</f>
        <v>9.7276000000000001E-2</v>
      </c>
    </row>
    <row r="37" spans="1:32" ht="13.5" customHeight="1" x14ac:dyDescent="0.2">
      <c r="A37" s="8" t="s">
        <v>75</v>
      </c>
      <c r="X37">
        <v>1</v>
      </c>
      <c r="AC37" s="13">
        <f t="shared" si="0"/>
        <v>1</v>
      </c>
      <c r="AD37" s="30"/>
      <c r="AE37" s="33"/>
    </row>
    <row r="38" spans="1:32" ht="13.5" customHeight="1" x14ac:dyDescent="0.2">
      <c r="A38" s="25" t="s">
        <v>115</v>
      </c>
      <c r="AC38" s="15">
        <f t="shared" si="0"/>
        <v>0</v>
      </c>
      <c r="AD38" s="29"/>
      <c r="AE38" s="33"/>
      <c r="AF38"/>
    </row>
    <row r="39" spans="1:32" ht="13.5" customHeight="1" x14ac:dyDescent="0.2">
      <c r="A39" s="26" t="s">
        <v>106</v>
      </c>
      <c r="B39" s="20">
        <f t="shared" ref="B39:AC39" si="1">SUM(B4:B38)</f>
        <v>1</v>
      </c>
      <c r="C39" s="21">
        <f t="shared" si="1"/>
        <v>0</v>
      </c>
      <c r="D39" s="21">
        <f t="shared" si="1"/>
        <v>6</v>
      </c>
      <c r="E39" s="21">
        <f t="shared" si="1"/>
        <v>0</v>
      </c>
      <c r="F39" s="21">
        <f t="shared" si="1"/>
        <v>1</v>
      </c>
      <c r="G39" s="21">
        <f t="shared" si="1"/>
        <v>0</v>
      </c>
      <c r="H39" s="21">
        <f t="shared" si="1"/>
        <v>2</v>
      </c>
      <c r="I39" s="21">
        <f t="shared" si="1"/>
        <v>0</v>
      </c>
      <c r="J39" s="21">
        <f t="shared" si="1"/>
        <v>2</v>
      </c>
      <c r="K39" s="21">
        <f t="shared" si="1"/>
        <v>0</v>
      </c>
      <c r="L39" s="21">
        <f t="shared" si="1"/>
        <v>0</v>
      </c>
      <c r="M39" s="21">
        <f t="shared" si="1"/>
        <v>1</v>
      </c>
      <c r="N39" s="21">
        <f t="shared" si="1"/>
        <v>2</v>
      </c>
      <c r="O39" s="21">
        <f t="shared" si="1"/>
        <v>0</v>
      </c>
      <c r="P39" s="21">
        <f t="shared" si="1"/>
        <v>0</v>
      </c>
      <c r="Q39" s="21">
        <f t="shared" si="1"/>
        <v>0</v>
      </c>
      <c r="R39" s="21">
        <f t="shared" si="1"/>
        <v>28</v>
      </c>
      <c r="S39" s="21">
        <f t="shared" si="1"/>
        <v>22</v>
      </c>
      <c r="T39" s="21">
        <f t="shared" si="1"/>
        <v>15</v>
      </c>
      <c r="U39" s="21">
        <f t="shared" si="1"/>
        <v>0</v>
      </c>
      <c r="V39" s="21">
        <f t="shared" si="1"/>
        <v>2</v>
      </c>
      <c r="W39" s="21">
        <f t="shared" si="1"/>
        <v>0</v>
      </c>
      <c r="X39" s="21">
        <f t="shared" si="1"/>
        <v>8</v>
      </c>
      <c r="Y39" s="21">
        <f t="shared" si="1"/>
        <v>0</v>
      </c>
      <c r="Z39" s="21">
        <f t="shared" si="1"/>
        <v>0</v>
      </c>
      <c r="AA39" s="21">
        <f t="shared" si="1"/>
        <v>6</v>
      </c>
      <c r="AB39" s="22">
        <f t="shared" si="1"/>
        <v>1</v>
      </c>
      <c r="AC39" s="23">
        <f t="shared" si="1"/>
        <v>97</v>
      </c>
      <c r="AD39" s="29"/>
      <c r="AE39" s="52">
        <f>SUM(AE4:AE38)</f>
        <v>53.865567600000006</v>
      </c>
      <c r="AF39"/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8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U18" sqref="U18"/>
    </sheetView>
  </sheetViews>
  <sheetFormatPr defaultRowHeight="13.5" customHeight="1" x14ac:dyDescent="0.2"/>
  <cols>
    <col min="1" max="1" width="23" style="2" customWidth="1"/>
    <col min="2" max="2" width="8" customWidth="1"/>
    <col min="3" max="3" width="6.42578125" customWidth="1"/>
    <col min="4" max="4" width="9" customWidth="1"/>
    <col min="5" max="5" width="8.42578125" customWidth="1"/>
    <col min="6" max="6" width="7.28515625" customWidth="1"/>
    <col min="7" max="7" width="9" customWidth="1"/>
    <col min="8" max="8" width="10.5703125" customWidth="1"/>
    <col min="9" max="9" width="11.28515625" customWidth="1"/>
    <col min="10" max="10" width="8.5703125" customWidth="1"/>
    <col min="11" max="12" width="7.7109375" customWidth="1"/>
    <col min="13" max="13" width="6.85546875" customWidth="1"/>
    <col min="14" max="14" width="7" customWidth="1"/>
    <col min="16" max="17" width="7.28515625" customWidth="1"/>
    <col min="18" max="18" width="6.140625" customWidth="1"/>
    <col min="19" max="19" width="6.42578125" customWidth="1"/>
    <col min="20" max="20" width="9.28515625" customWidth="1"/>
    <col min="21" max="21" width="9.285156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1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1455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1162</v>
      </c>
      <c r="AC4" s="11">
        <f t="shared" ref="AC4:AC17" si="0">SUM(B4:AB4)</f>
        <v>0</v>
      </c>
      <c r="AD4" s="27"/>
      <c r="AE4" s="45"/>
    </row>
    <row r="5" spans="1:31" ht="13.5" customHeight="1" x14ac:dyDescent="0.2">
      <c r="A5" t="s">
        <v>1163</v>
      </c>
      <c r="AC5" s="13">
        <f t="shared" si="0"/>
        <v>0</v>
      </c>
      <c r="AD5" s="28"/>
      <c r="AE5" s="46"/>
    </row>
    <row r="6" spans="1:31" ht="13.5" customHeight="1" x14ac:dyDescent="0.2">
      <c r="A6" s="2" t="s">
        <v>1172</v>
      </c>
      <c r="X6">
        <v>1</v>
      </c>
      <c r="AC6" s="13">
        <f t="shared" si="0"/>
        <v>1</v>
      </c>
      <c r="AD6" s="28"/>
      <c r="AE6" s="46"/>
    </row>
    <row r="7" spans="1:31" ht="13.5" customHeight="1" x14ac:dyDescent="0.2">
      <c r="A7" t="s">
        <v>1164</v>
      </c>
      <c r="AC7" s="13">
        <f t="shared" si="0"/>
        <v>0</v>
      </c>
      <c r="AD7" s="28"/>
      <c r="AE7" s="46"/>
    </row>
    <row r="8" spans="1:31" ht="13.5" customHeight="1" x14ac:dyDescent="0.2">
      <c r="A8" t="s">
        <v>1165</v>
      </c>
      <c r="X8">
        <v>1</v>
      </c>
      <c r="AC8" s="13">
        <f t="shared" si="0"/>
        <v>1</v>
      </c>
      <c r="AD8" s="28"/>
      <c r="AE8" s="46"/>
    </row>
    <row r="9" spans="1:31" ht="13.5" customHeight="1" x14ac:dyDescent="0.2">
      <c r="A9" t="s">
        <v>1166</v>
      </c>
      <c r="AC9" s="13">
        <f t="shared" si="0"/>
        <v>0</v>
      </c>
      <c r="AD9" s="28"/>
      <c r="AE9" s="46"/>
    </row>
    <row r="10" spans="1:31" ht="13.5" customHeight="1" x14ac:dyDescent="0.2">
      <c r="A10" t="s">
        <v>1167</v>
      </c>
      <c r="B10">
        <v>1</v>
      </c>
      <c r="I10">
        <v>1</v>
      </c>
      <c r="S10">
        <v>1</v>
      </c>
      <c r="AC10" s="13">
        <f t="shared" si="0"/>
        <v>3</v>
      </c>
      <c r="AD10" s="28"/>
      <c r="AE10" s="46"/>
    </row>
    <row r="11" spans="1:31" ht="13.5" customHeight="1" x14ac:dyDescent="0.2">
      <c r="A11" t="s">
        <v>1168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1169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1170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1171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1161</v>
      </c>
      <c r="AC15" s="13">
        <f t="shared" si="0"/>
        <v>0</v>
      </c>
      <c r="AD15" s="28"/>
      <c r="AE15" s="46"/>
    </row>
    <row r="16" spans="1:31" ht="13.5" customHeight="1" x14ac:dyDescent="0.2">
      <c r="A16" s="8" t="s">
        <v>75</v>
      </c>
      <c r="AC16" s="13">
        <f t="shared" si="0"/>
        <v>0</v>
      </c>
      <c r="AD16" s="30"/>
      <c r="AE16" s="33"/>
    </row>
    <row r="17" spans="1:32" ht="13.5" customHeight="1" x14ac:dyDescent="0.2">
      <c r="A17" s="25" t="s">
        <v>115</v>
      </c>
      <c r="AC17" s="15">
        <f t="shared" si="0"/>
        <v>0</v>
      </c>
      <c r="AD17" s="29"/>
      <c r="AE17" s="33"/>
      <c r="AF17"/>
    </row>
    <row r="18" spans="1:32" ht="13.5" customHeight="1" x14ac:dyDescent="0.2">
      <c r="A18" s="26" t="s">
        <v>106</v>
      </c>
      <c r="B18" s="20">
        <f t="shared" ref="B18:AC18" si="1">SUM(B4:B17)</f>
        <v>1</v>
      </c>
      <c r="C18" s="21">
        <f t="shared" si="1"/>
        <v>0</v>
      </c>
      <c r="D18" s="21">
        <f t="shared" si="1"/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1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1">
        <f t="shared" si="1"/>
        <v>0</v>
      </c>
      <c r="O18" s="21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21">
        <f t="shared" si="1"/>
        <v>1</v>
      </c>
      <c r="T18" s="21">
        <f t="shared" si="1"/>
        <v>0</v>
      </c>
      <c r="U18" s="21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2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0</v>
      </c>
      <c r="AC18" s="23">
        <f t="shared" si="1"/>
        <v>5</v>
      </c>
      <c r="AD18" s="29"/>
      <c r="AE18" s="23"/>
      <c r="AF18"/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3"/>
  <sheetViews>
    <sheetView workbookViewId="0">
      <pane xSplit="1" ySplit="3" topLeftCell="E4" activePane="bottomRight" state="frozen"/>
      <selection activeCell="U36" sqref="U36"/>
      <selection pane="topRight" activeCell="U36" sqref="U36"/>
      <selection pane="bottomLeft" activeCell="U36" sqref="U36"/>
      <selection pane="bottomRight" activeCell="U13" sqref="U13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28515625" customWidth="1"/>
    <col min="5" max="5" width="8.42578125" customWidth="1"/>
    <col min="6" max="6" width="7.28515625" customWidth="1"/>
    <col min="7" max="7" width="8.5703125" customWidth="1"/>
    <col min="8" max="8" width="10.7109375" customWidth="1"/>
    <col min="9" max="9" width="11" customWidth="1"/>
    <col min="10" max="10" width="8.5703125" customWidth="1"/>
    <col min="11" max="11" width="7.7109375" customWidth="1"/>
    <col min="12" max="12" width="6.7109375" customWidth="1"/>
    <col min="13" max="13" width="6.85546875" customWidth="1"/>
    <col min="14" max="14" width="7" customWidth="1"/>
    <col min="16" max="16" width="7.7109375" customWidth="1"/>
    <col min="17" max="17" width="7.28515625" customWidth="1"/>
    <col min="18" max="18" width="6.140625" customWidth="1"/>
    <col min="19" max="19" width="6.42578125" customWidth="1"/>
    <col min="20" max="20" width="9.7109375" customWidth="1"/>
    <col min="21" max="21" width="9.710937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1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868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2" t="s">
        <v>869</v>
      </c>
      <c r="R4">
        <v>1</v>
      </c>
      <c r="S4">
        <v>1</v>
      </c>
      <c r="AC4" s="11">
        <f t="shared" ref="AC4:AC10" si="0">SUM(B4:AB4)</f>
        <v>2</v>
      </c>
      <c r="AD4" s="27"/>
      <c r="AE4" s="45"/>
    </row>
    <row r="5" spans="1:31" ht="13.5" customHeight="1" x14ac:dyDescent="0.2">
      <c r="A5" s="2" t="s">
        <v>1034</v>
      </c>
      <c r="R5">
        <v>2</v>
      </c>
      <c r="AB5">
        <v>1</v>
      </c>
      <c r="AC5" s="13">
        <f t="shared" si="0"/>
        <v>3</v>
      </c>
      <c r="AD5" s="28"/>
      <c r="AE5" s="46"/>
    </row>
    <row r="6" spans="1:31" ht="13.5" customHeight="1" x14ac:dyDescent="0.2">
      <c r="A6" s="2" t="s">
        <v>870</v>
      </c>
      <c r="D6">
        <v>1</v>
      </c>
      <c r="R6">
        <v>1</v>
      </c>
      <c r="AB6">
        <v>4</v>
      </c>
      <c r="AC6" s="13">
        <f t="shared" si="0"/>
        <v>6</v>
      </c>
      <c r="AD6" s="28"/>
      <c r="AE6" s="46"/>
    </row>
    <row r="7" spans="1:31" ht="13.5" customHeight="1" x14ac:dyDescent="0.2">
      <c r="A7" s="2" t="s">
        <v>871</v>
      </c>
      <c r="R7">
        <v>1</v>
      </c>
      <c r="AC7" s="13">
        <f t="shared" si="0"/>
        <v>1</v>
      </c>
      <c r="AD7" s="28"/>
      <c r="AE7" s="46"/>
    </row>
    <row r="8" spans="1:31" ht="13.5" customHeight="1" x14ac:dyDescent="0.2">
      <c r="A8" s="2" t="s">
        <v>872</v>
      </c>
      <c r="R8">
        <v>1</v>
      </c>
      <c r="AC8" s="13">
        <f t="shared" si="0"/>
        <v>1</v>
      </c>
      <c r="AD8" s="28"/>
      <c r="AE8" s="46"/>
    </row>
    <row r="9" spans="1:31" ht="13.5" customHeight="1" x14ac:dyDescent="0.2">
      <c r="A9" s="2" t="s">
        <v>873</v>
      </c>
      <c r="D9">
        <v>1</v>
      </c>
      <c r="AC9" s="13">
        <f t="shared" si="0"/>
        <v>1</v>
      </c>
      <c r="AD9" s="28"/>
      <c r="AE9" s="46"/>
    </row>
    <row r="10" spans="1:31" ht="13.5" customHeight="1" x14ac:dyDescent="0.2">
      <c r="A10" s="2" t="s">
        <v>874</v>
      </c>
      <c r="R10">
        <v>1</v>
      </c>
      <c r="S10">
        <v>1</v>
      </c>
      <c r="X10">
        <v>1</v>
      </c>
      <c r="AB10">
        <v>1</v>
      </c>
      <c r="AC10" s="13">
        <f t="shared" si="0"/>
        <v>4</v>
      </c>
      <c r="AD10" s="28"/>
      <c r="AE10" s="46"/>
    </row>
    <row r="11" spans="1:31" ht="13.5" customHeight="1" x14ac:dyDescent="0.2">
      <c r="A11" s="8" t="s">
        <v>75</v>
      </c>
      <c r="AC11" s="13">
        <f>SUM(B11:AB11)</f>
        <v>0</v>
      </c>
      <c r="AD11" s="30"/>
      <c r="AE11" s="33"/>
    </row>
    <row r="12" spans="1:31" ht="13.5" customHeight="1" x14ac:dyDescent="0.2">
      <c r="A12" s="25" t="s">
        <v>115</v>
      </c>
      <c r="AC12" s="15">
        <f>SUM(B12:AB12)</f>
        <v>0</v>
      </c>
      <c r="AD12" s="29"/>
      <c r="AE12" s="33"/>
    </row>
    <row r="13" spans="1:31" ht="13.5" customHeight="1" x14ac:dyDescent="0.2">
      <c r="A13" s="26" t="s">
        <v>106</v>
      </c>
      <c r="B13" s="20">
        <f t="shared" ref="B13:AC13" si="1">SUM(B4:B12)</f>
        <v>0</v>
      </c>
      <c r="C13" s="21">
        <f t="shared" si="1"/>
        <v>0</v>
      </c>
      <c r="D13" s="21">
        <f t="shared" si="1"/>
        <v>2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7</v>
      </c>
      <c r="S13" s="21">
        <f t="shared" si="1"/>
        <v>2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21">
        <f t="shared" si="1"/>
        <v>1</v>
      </c>
      <c r="Y13" s="21">
        <f t="shared" si="1"/>
        <v>0</v>
      </c>
      <c r="Z13" s="21">
        <f t="shared" si="1"/>
        <v>0</v>
      </c>
      <c r="AA13" s="21">
        <f t="shared" si="1"/>
        <v>0</v>
      </c>
      <c r="AB13" s="22">
        <f t="shared" si="1"/>
        <v>6</v>
      </c>
      <c r="AC13" s="23">
        <f t="shared" si="1"/>
        <v>18</v>
      </c>
      <c r="AD13" s="29"/>
      <c r="AE13" s="23"/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21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U21" sqref="U21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85546875" customWidth="1"/>
    <col min="5" max="5" width="8.42578125" customWidth="1"/>
    <col min="6" max="6" width="7.28515625" customWidth="1"/>
    <col min="7" max="7" width="8.7109375" customWidth="1"/>
    <col min="8" max="8" width="9.7109375" customWidth="1"/>
    <col min="9" max="9" width="11.140625" customWidth="1"/>
    <col min="10" max="10" width="8.7109375" customWidth="1"/>
    <col min="11" max="11" width="7.7109375" customWidth="1"/>
    <col min="12" max="12" width="8.42578125" customWidth="1"/>
    <col min="13" max="13" width="6.85546875" customWidth="1"/>
    <col min="14" max="14" width="7" customWidth="1"/>
    <col min="16" max="16" width="7.42578125" customWidth="1"/>
    <col min="17" max="17" width="7.28515625" customWidth="1"/>
    <col min="18" max="18" width="6.140625" customWidth="1"/>
    <col min="19" max="19" width="6.42578125" customWidth="1"/>
    <col min="20" max="20" width="9" customWidth="1"/>
    <col min="21" max="21" width="9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  <c r="L1" s="35"/>
    </row>
    <row r="2" spans="1:32" ht="13.5" customHeight="1" x14ac:dyDescent="0.2">
      <c r="B2" s="35"/>
    </row>
    <row r="3" spans="1:32" ht="39.75" customHeight="1" x14ac:dyDescent="0.2">
      <c r="A3" s="3" t="s">
        <v>852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2" t="s">
        <v>862</v>
      </c>
      <c r="AC4" s="11">
        <f t="shared" ref="AC4:AC20" si="0">SUM(B4:AB4)</f>
        <v>0</v>
      </c>
      <c r="AD4" s="27"/>
      <c r="AE4" s="45"/>
    </row>
    <row r="5" spans="1:32" ht="13.5" customHeight="1" x14ac:dyDescent="0.2">
      <c r="A5" s="2" t="s">
        <v>861</v>
      </c>
      <c r="AC5" s="13">
        <f t="shared" si="0"/>
        <v>0</v>
      </c>
      <c r="AD5" s="28"/>
      <c r="AE5" s="46"/>
    </row>
    <row r="6" spans="1:32" ht="13.5" customHeight="1" x14ac:dyDescent="0.2">
      <c r="A6" s="2" t="s">
        <v>858</v>
      </c>
      <c r="AC6" s="13">
        <f t="shared" si="0"/>
        <v>0</v>
      </c>
      <c r="AD6" s="28"/>
      <c r="AE6" s="46"/>
    </row>
    <row r="7" spans="1:32" ht="13.5" customHeight="1" x14ac:dyDescent="0.2">
      <c r="A7" s="2" t="s">
        <v>864</v>
      </c>
      <c r="AC7" s="13">
        <f t="shared" si="0"/>
        <v>0</v>
      </c>
      <c r="AD7" s="28"/>
      <c r="AE7" s="46"/>
    </row>
    <row r="8" spans="1:32" ht="13.5" customHeight="1" x14ac:dyDescent="0.2">
      <c r="A8" s="2" t="s">
        <v>867</v>
      </c>
      <c r="AC8" s="13">
        <f t="shared" si="0"/>
        <v>0</v>
      </c>
      <c r="AD8" s="28"/>
      <c r="AE8" s="46"/>
    </row>
    <row r="9" spans="1:32" ht="13.5" customHeight="1" x14ac:dyDescent="0.2">
      <c r="A9" s="2" t="s">
        <v>855</v>
      </c>
      <c r="M9">
        <v>1</v>
      </c>
      <c r="AC9" s="13">
        <f t="shared" si="0"/>
        <v>1</v>
      </c>
      <c r="AD9" s="28"/>
      <c r="AE9" s="46"/>
    </row>
    <row r="10" spans="1:32" ht="13.5" customHeight="1" x14ac:dyDescent="0.2">
      <c r="A10" s="2" t="s">
        <v>856</v>
      </c>
      <c r="S10">
        <v>1</v>
      </c>
      <c r="AC10" s="13">
        <f t="shared" si="0"/>
        <v>1</v>
      </c>
      <c r="AD10" s="28"/>
      <c r="AE10" s="46"/>
    </row>
    <row r="11" spans="1:32" ht="13.5" customHeight="1" x14ac:dyDescent="0.2">
      <c r="A11" s="2" t="s">
        <v>865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853</v>
      </c>
      <c r="AC12" s="13">
        <f t="shared" si="0"/>
        <v>0</v>
      </c>
      <c r="AD12" s="28"/>
      <c r="AE12" s="46"/>
    </row>
    <row r="13" spans="1:32" ht="13.5" customHeight="1" x14ac:dyDescent="0.2">
      <c r="A13" s="2" t="s">
        <v>863</v>
      </c>
      <c r="AC13" s="13">
        <f t="shared" si="0"/>
        <v>0</v>
      </c>
      <c r="AD13" s="28"/>
      <c r="AE13" s="46"/>
      <c r="AF13"/>
    </row>
    <row r="14" spans="1:32" ht="13.5" customHeight="1" x14ac:dyDescent="0.2">
      <c r="A14" s="2" t="s">
        <v>857</v>
      </c>
      <c r="M14">
        <v>1</v>
      </c>
      <c r="AC14" s="13">
        <f t="shared" si="0"/>
        <v>1</v>
      </c>
      <c r="AD14" s="28"/>
      <c r="AE14" s="46"/>
      <c r="AF14"/>
    </row>
    <row r="15" spans="1:32" ht="13.5" customHeight="1" x14ac:dyDescent="0.2">
      <c r="A15" t="s">
        <v>854</v>
      </c>
      <c r="AC15" s="13">
        <f t="shared" si="0"/>
        <v>0</v>
      </c>
      <c r="AD15" s="28"/>
      <c r="AE15" s="46"/>
    </row>
    <row r="16" spans="1:32" ht="13.5" customHeight="1" x14ac:dyDescent="0.2">
      <c r="A16" s="2" t="s">
        <v>860</v>
      </c>
      <c r="AC16" s="13">
        <f t="shared" si="0"/>
        <v>0</v>
      </c>
      <c r="AD16" s="28"/>
      <c r="AE16" s="46"/>
    </row>
    <row r="17" spans="1:31" ht="13.5" customHeight="1" x14ac:dyDescent="0.2">
      <c r="A17" s="2" t="s">
        <v>866</v>
      </c>
      <c r="S17">
        <v>1</v>
      </c>
      <c r="AC17" s="13">
        <f t="shared" si="0"/>
        <v>1</v>
      </c>
      <c r="AD17" s="28"/>
      <c r="AE17" s="46"/>
    </row>
    <row r="18" spans="1:31" ht="13.5" customHeight="1" x14ac:dyDescent="0.2">
      <c r="A18" s="2" t="s">
        <v>859</v>
      </c>
      <c r="AC18" s="13">
        <f t="shared" si="0"/>
        <v>0</v>
      </c>
      <c r="AD18" s="28"/>
      <c r="AE18" s="46"/>
    </row>
    <row r="19" spans="1:31" ht="13.5" customHeight="1" x14ac:dyDescent="0.2">
      <c r="A19" s="8" t="s">
        <v>75</v>
      </c>
      <c r="AC19" s="13">
        <f t="shared" si="0"/>
        <v>0</v>
      </c>
      <c r="AD19" s="30"/>
      <c r="AE19" s="33"/>
    </row>
    <row r="20" spans="1:31" ht="13.5" customHeight="1" x14ac:dyDescent="0.2">
      <c r="A20" s="25" t="s">
        <v>115</v>
      </c>
      <c r="AC20" s="15">
        <f t="shared" si="0"/>
        <v>0</v>
      </c>
      <c r="AD20" s="29"/>
      <c r="AE20" s="33"/>
    </row>
    <row r="21" spans="1:31" ht="13.5" customHeight="1" x14ac:dyDescent="0.2">
      <c r="A21" s="26" t="s">
        <v>106</v>
      </c>
      <c r="B21" s="20">
        <f t="shared" ref="B21:AC21" si="1">SUM(B4:B20)</f>
        <v>0</v>
      </c>
      <c r="C21" s="21">
        <f t="shared" si="1"/>
        <v>0</v>
      </c>
      <c r="D21" s="21">
        <f t="shared" si="1"/>
        <v>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2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0</v>
      </c>
      <c r="R21" s="21">
        <f t="shared" si="1"/>
        <v>0</v>
      </c>
      <c r="S21" s="21">
        <f t="shared" si="1"/>
        <v>2</v>
      </c>
      <c r="T21" s="21">
        <f t="shared" si="1"/>
        <v>0</v>
      </c>
      <c r="U21" s="21">
        <f t="shared" si="1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  <c r="Y21" s="21">
        <f t="shared" si="1"/>
        <v>0</v>
      </c>
      <c r="Z21" s="21">
        <f t="shared" si="1"/>
        <v>0</v>
      </c>
      <c r="AA21" s="21">
        <f t="shared" si="1"/>
        <v>0</v>
      </c>
      <c r="AB21" s="22">
        <f t="shared" si="1"/>
        <v>0</v>
      </c>
      <c r="AC21" s="23">
        <f t="shared" si="1"/>
        <v>4</v>
      </c>
      <c r="AD21" s="29"/>
      <c r="AE21" s="23"/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2" sqref="U12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415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7" t="s">
        <v>416</v>
      </c>
      <c r="AC4" s="11">
        <f t="shared" ref="AC4:AC11" si="0">SUM(B4:AB4)</f>
        <v>0</v>
      </c>
      <c r="AD4" s="27"/>
      <c r="AE4" s="45"/>
    </row>
    <row r="5" spans="1:32" ht="13.5" customHeight="1" x14ac:dyDescent="0.2">
      <c r="A5" s="8" t="s">
        <v>417</v>
      </c>
      <c r="AC5" s="13">
        <f t="shared" si="0"/>
        <v>0</v>
      </c>
      <c r="AD5" s="28"/>
      <c r="AE5" s="46"/>
    </row>
    <row r="6" spans="1:32" ht="13.5" customHeight="1" x14ac:dyDescent="0.2">
      <c r="A6" s="8" t="s">
        <v>418</v>
      </c>
      <c r="T6">
        <v>2</v>
      </c>
      <c r="AB6">
        <v>4</v>
      </c>
      <c r="AC6" s="13">
        <f t="shared" si="0"/>
        <v>6</v>
      </c>
      <c r="AD6" s="28"/>
      <c r="AE6" s="46"/>
    </row>
    <row r="7" spans="1:32" ht="13.5" customHeight="1" x14ac:dyDescent="0.2">
      <c r="A7" s="8" t="s">
        <v>419</v>
      </c>
      <c r="T7">
        <v>1</v>
      </c>
      <c r="AB7">
        <v>1</v>
      </c>
      <c r="AC7" s="13">
        <f t="shared" si="0"/>
        <v>2</v>
      </c>
      <c r="AD7" s="28"/>
      <c r="AE7" s="46"/>
    </row>
    <row r="8" spans="1:32" ht="13.5" customHeight="1" x14ac:dyDescent="0.2">
      <c r="A8" s="8" t="s">
        <v>420</v>
      </c>
      <c r="T8">
        <v>1</v>
      </c>
      <c r="AB8">
        <v>1</v>
      </c>
      <c r="AC8" s="13">
        <f t="shared" si="0"/>
        <v>2</v>
      </c>
      <c r="AD8" s="28"/>
      <c r="AE8" s="46"/>
    </row>
    <row r="9" spans="1:32" ht="13.5" customHeight="1" x14ac:dyDescent="0.2">
      <c r="A9" s="8" t="s">
        <v>421</v>
      </c>
      <c r="AB9">
        <v>1</v>
      </c>
      <c r="AC9" s="13">
        <f t="shared" si="0"/>
        <v>1</v>
      </c>
      <c r="AD9" s="28"/>
      <c r="AE9" s="46"/>
    </row>
    <row r="10" spans="1:32" ht="13.5" customHeight="1" x14ac:dyDescent="0.2">
      <c r="A10" s="8" t="s">
        <v>75</v>
      </c>
      <c r="AC10" s="13">
        <f t="shared" si="0"/>
        <v>0</v>
      </c>
      <c r="AD10" s="28"/>
      <c r="AE10" s="46"/>
    </row>
    <row r="11" spans="1:32" ht="13.5" customHeight="1" x14ac:dyDescent="0.2">
      <c r="A11" s="25" t="s">
        <v>115</v>
      </c>
      <c r="AC11" s="15">
        <f t="shared" si="0"/>
        <v>0</v>
      </c>
      <c r="AD11" s="29"/>
      <c r="AE11" s="33"/>
      <c r="AF11"/>
    </row>
    <row r="12" spans="1:32" ht="13.5" customHeight="1" x14ac:dyDescent="0.2">
      <c r="A12" s="26" t="s">
        <v>106</v>
      </c>
      <c r="B12" s="20">
        <f t="shared" ref="B12:AC12" si="1">SUM(B4:B11)</f>
        <v>0</v>
      </c>
      <c r="C12" s="21">
        <f t="shared" si="1"/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4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2">
        <f t="shared" si="1"/>
        <v>7</v>
      </c>
      <c r="AC12" s="23">
        <f t="shared" si="1"/>
        <v>11</v>
      </c>
      <c r="AD12" s="29"/>
      <c r="AE12" s="23"/>
      <c r="AF12"/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37"/>
  <sheetViews>
    <sheetView workbookViewId="0">
      <pane xSplit="1" ySplit="3" topLeftCell="C4" activePane="bottomRight" state="frozen"/>
      <selection activeCell="U36" sqref="U36"/>
      <selection pane="topRight" activeCell="U36" sqref="U36"/>
      <selection pane="bottomLeft" activeCell="U36" sqref="U36"/>
      <selection pane="bottomRight" activeCell="U37" sqref="U37"/>
    </sheetView>
  </sheetViews>
  <sheetFormatPr defaultRowHeight="13.5" customHeight="1" x14ac:dyDescent="0.2"/>
  <cols>
    <col min="1" max="1" width="21.28515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875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876</v>
      </c>
      <c r="AC4" s="11">
        <f t="shared" ref="AC4:AC36" si="0">SUM(B4:AB4)</f>
        <v>0</v>
      </c>
      <c r="AD4" s="27"/>
      <c r="AE4" s="45"/>
    </row>
    <row r="5" spans="1:32" ht="13.5" customHeight="1" x14ac:dyDescent="0.2">
      <c r="A5" t="s">
        <v>877</v>
      </c>
      <c r="AC5" s="13">
        <f t="shared" si="0"/>
        <v>0</v>
      </c>
      <c r="AD5" s="28"/>
      <c r="AE5" s="46"/>
    </row>
    <row r="6" spans="1:32" ht="13.5" customHeight="1" x14ac:dyDescent="0.2">
      <c r="A6" t="s">
        <v>878</v>
      </c>
      <c r="AC6" s="13">
        <f t="shared" si="0"/>
        <v>0</v>
      </c>
      <c r="AD6" s="28"/>
      <c r="AE6" s="46"/>
    </row>
    <row r="7" spans="1:32" ht="13.5" customHeight="1" x14ac:dyDescent="0.2">
      <c r="A7" t="s">
        <v>879</v>
      </c>
      <c r="AC7" s="13">
        <f t="shared" si="0"/>
        <v>0</v>
      </c>
      <c r="AD7" s="28"/>
      <c r="AE7" s="46"/>
    </row>
    <row r="8" spans="1:32" ht="13.5" customHeight="1" x14ac:dyDescent="0.2">
      <c r="A8" t="s">
        <v>880</v>
      </c>
      <c r="AC8" s="13">
        <f t="shared" si="0"/>
        <v>0</v>
      </c>
      <c r="AD8" s="28"/>
      <c r="AE8" s="46"/>
    </row>
    <row r="9" spans="1:32" ht="13.5" customHeight="1" x14ac:dyDescent="0.2">
      <c r="A9" t="s">
        <v>881</v>
      </c>
      <c r="AC9" s="13">
        <f t="shared" si="0"/>
        <v>0</v>
      </c>
      <c r="AD9" s="28"/>
      <c r="AE9" s="46"/>
    </row>
    <row r="10" spans="1:32" ht="13.5" customHeight="1" x14ac:dyDescent="0.2">
      <c r="A10" t="s">
        <v>882</v>
      </c>
      <c r="AC10" s="13">
        <f t="shared" si="0"/>
        <v>0</v>
      </c>
      <c r="AD10" s="28"/>
      <c r="AE10" s="46"/>
    </row>
    <row r="11" spans="1:32" ht="13.5" customHeight="1" x14ac:dyDescent="0.2">
      <c r="A11" t="s">
        <v>883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884</v>
      </c>
      <c r="AC12" s="13">
        <f t="shared" si="0"/>
        <v>0</v>
      </c>
      <c r="AD12" s="28"/>
      <c r="AE12" s="46"/>
    </row>
    <row r="13" spans="1:32" ht="13.5" customHeight="1" x14ac:dyDescent="0.2">
      <c r="A13" t="s">
        <v>885</v>
      </c>
      <c r="AC13" s="13">
        <f t="shared" si="0"/>
        <v>0</v>
      </c>
      <c r="AD13" s="28"/>
      <c r="AE13" s="46"/>
      <c r="AF13"/>
    </row>
    <row r="14" spans="1:32" ht="13.5" customHeight="1" x14ac:dyDescent="0.2">
      <c r="A14" t="s">
        <v>886</v>
      </c>
      <c r="AC14" s="13">
        <f t="shared" si="0"/>
        <v>0</v>
      </c>
      <c r="AD14" s="28"/>
      <c r="AE14" s="46"/>
      <c r="AF14"/>
    </row>
    <row r="15" spans="1:32" ht="13.5" customHeight="1" x14ac:dyDescent="0.2">
      <c r="A15" t="s">
        <v>904</v>
      </c>
      <c r="AC15" s="13">
        <f t="shared" si="0"/>
        <v>0</v>
      </c>
      <c r="AD15" s="28"/>
      <c r="AE15" s="46"/>
    </row>
    <row r="16" spans="1:32" ht="13.5" customHeight="1" x14ac:dyDescent="0.2">
      <c r="A16" t="s">
        <v>887</v>
      </c>
      <c r="AC16" s="13">
        <f t="shared" si="0"/>
        <v>0</v>
      </c>
      <c r="AD16" s="28"/>
      <c r="AE16" s="46"/>
    </row>
    <row r="17" spans="1:31" ht="13.5" customHeight="1" x14ac:dyDescent="0.2">
      <c r="A17" t="s">
        <v>888</v>
      </c>
      <c r="AC17" s="13">
        <f t="shared" si="0"/>
        <v>0</v>
      </c>
      <c r="AD17" s="28"/>
      <c r="AE17" s="46"/>
    </row>
    <row r="18" spans="1:31" ht="13.5" customHeight="1" x14ac:dyDescent="0.2">
      <c r="A18" t="s">
        <v>889</v>
      </c>
      <c r="D18">
        <v>1</v>
      </c>
      <c r="AC18" s="13">
        <f t="shared" si="0"/>
        <v>1</v>
      </c>
      <c r="AD18" s="28"/>
      <c r="AE18" s="46"/>
    </row>
    <row r="19" spans="1:31" ht="13.5" customHeight="1" x14ac:dyDescent="0.2">
      <c r="A19" t="s">
        <v>890</v>
      </c>
      <c r="AB19">
        <v>2</v>
      </c>
      <c r="AC19" s="13">
        <f t="shared" si="0"/>
        <v>2</v>
      </c>
      <c r="AD19" s="28"/>
      <c r="AE19" s="46"/>
    </row>
    <row r="20" spans="1:31" ht="13.5" customHeight="1" x14ac:dyDescent="0.2">
      <c r="A20" t="s">
        <v>891</v>
      </c>
      <c r="D20">
        <v>1</v>
      </c>
      <c r="Y20">
        <v>1</v>
      </c>
      <c r="AC20" s="13">
        <f t="shared" si="0"/>
        <v>2</v>
      </c>
      <c r="AD20" s="28"/>
      <c r="AE20" s="46"/>
    </row>
    <row r="21" spans="1:31" ht="13.5" customHeight="1" x14ac:dyDescent="0.2">
      <c r="A21" t="s">
        <v>892</v>
      </c>
      <c r="AB21">
        <v>3</v>
      </c>
      <c r="AC21" s="13">
        <f t="shared" si="0"/>
        <v>3</v>
      </c>
      <c r="AD21" s="28"/>
      <c r="AE21" s="46"/>
    </row>
    <row r="22" spans="1:31" ht="13.5" customHeight="1" x14ac:dyDescent="0.2">
      <c r="A22" t="s">
        <v>893</v>
      </c>
      <c r="AB22">
        <v>1</v>
      </c>
      <c r="AC22" s="13">
        <f t="shared" si="0"/>
        <v>1</v>
      </c>
      <c r="AD22" s="28"/>
      <c r="AE22" s="46"/>
    </row>
    <row r="23" spans="1:31" ht="13.5" customHeight="1" x14ac:dyDescent="0.2">
      <c r="A23" t="s">
        <v>894</v>
      </c>
      <c r="AB23">
        <v>1</v>
      </c>
      <c r="AC23" s="13">
        <f t="shared" si="0"/>
        <v>1</v>
      </c>
      <c r="AD23" s="28"/>
      <c r="AE23" s="46"/>
    </row>
    <row r="24" spans="1:31" ht="13.5" customHeight="1" x14ac:dyDescent="0.2">
      <c r="A24" t="s">
        <v>895</v>
      </c>
      <c r="AC24" s="13">
        <f t="shared" si="0"/>
        <v>0</v>
      </c>
      <c r="AD24" s="28"/>
      <c r="AE24" s="46"/>
    </row>
    <row r="25" spans="1:31" ht="13.5" customHeight="1" x14ac:dyDescent="0.2">
      <c r="A25" t="s">
        <v>906</v>
      </c>
      <c r="AC25" s="13">
        <f t="shared" si="0"/>
        <v>0</v>
      </c>
      <c r="AD25" s="28"/>
      <c r="AE25" s="46"/>
    </row>
    <row r="26" spans="1:31" ht="13.5" customHeight="1" x14ac:dyDescent="0.2">
      <c r="A26" t="s">
        <v>896</v>
      </c>
      <c r="AC26" s="13">
        <f t="shared" si="0"/>
        <v>0</v>
      </c>
      <c r="AD26" s="28"/>
      <c r="AE26" s="46"/>
    </row>
    <row r="27" spans="1:31" ht="13.5" customHeight="1" x14ac:dyDescent="0.2">
      <c r="A27" t="s">
        <v>897</v>
      </c>
      <c r="AC27" s="13">
        <f t="shared" si="0"/>
        <v>0</v>
      </c>
      <c r="AD27" s="28"/>
      <c r="AE27" s="46"/>
    </row>
    <row r="28" spans="1:31" ht="13.5" customHeight="1" x14ac:dyDescent="0.2">
      <c r="A28" t="s">
        <v>898</v>
      </c>
      <c r="AC28" s="13">
        <f t="shared" si="0"/>
        <v>0</v>
      </c>
      <c r="AD28" s="28"/>
      <c r="AE28" s="46"/>
    </row>
    <row r="29" spans="1:31" ht="13.5" customHeight="1" x14ac:dyDescent="0.2">
      <c r="A29" t="s">
        <v>899</v>
      </c>
      <c r="R29">
        <v>1</v>
      </c>
      <c r="AC29" s="13">
        <f t="shared" si="0"/>
        <v>1</v>
      </c>
      <c r="AD29" s="28"/>
      <c r="AE29" s="46"/>
    </row>
    <row r="30" spans="1:31" ht="13.5" customHeight="1" x14ac:dyDescent="0.2">
      <c r="A30" t="s">
        <v>900</v>
      </c>
      <c r="D30">
        <v>1</v>
      </c>
      <c r="E30">
        <v>1</v>
      </c>
      <c r="AC30" s="13">
        <f t="shared" si="0"/>
        <v>2</v>
      </c>
      <c r="AD30" s="28"/>
      <c r="AE30" s="46"/>
    </row>
    <row r="31" spans="1:31" ht="13.5" customHeight="1" x14ac:dyDescent="0.2">
      <c r="A31" t="s">
        <v>901</v>
      </c>
      <c r="AC31" s="13">
        <f t="shared" si="0"/>
        <v>0</v>
      </c>
      <c r="AD31" s="28"/>
      <c r="AE31" s="46"/>
    </row>
    <row r="32" spans="1:31" ht="13.5" customHeight="1" x14ac:dyDescent="0.2">
      <c r="A32" t="s">
        <v>902</v>
      </c>
      <c r="AC32" s="13">
        <f t="shared" si="0"/>
        <v>0</v>
      </c>
      <c r="AD32" s="28"/>
      <c r="AE32" s="46"/>
    </row>
    <row r="33" spans="1:31" ht="13.5" customHeight="1" x14ac:dyDescent="0.2">
      <c r="A33" t="s">
        <v>903</v>
      </c>
      <c r="D33">
        <v>2</v>
      </c>
      <c r="N33">
        <v>2</v>
      </c>
      <c r="Y33">
        <v>1</v>
      </c>
      <c r="AC33" s="13">
        <f t="shared" si="0"/>
        <v>5</v>
      </c>
      <c r="AD33" s="28"/>
      <c r="AE33" s="46"/>
    </row>
    <row r="34" spans="1:31" ht="13.5" customHeight="1" x14ac:dyDescent="0.2">
      <c r="A34" t="s">
        <v>905</v>
      </c>
      <c r="S34">
        <v>1</v>
      </c>
      <c r="AC34" s="13">
        <f t="shared" si="0"/>
        <v>1</v>
      </c>
      <c r="AD34" s="28"/>
      <c r="AE34" s="46"/>
    </row>
    <row r="35" spans="1:31" ht="13.5" customHeight="1" x14ac:dyDescent="0.2">
      <c r="A35" s="8" t="s">
        <v>75</v>
      </c>
      <c r="AC35" s="13">
        <f t="shared" si="0"/>
        <v>0</v>
      </c>
      <c r="AD35" s="30"/>
      <c r="AE35" s="33"/>
    </row>
    <row r="36" spans="1:31" ht="13.5" customHeight="1" x14ac:dyDescent="0.2">
      <c r="A36" s="25" t="s">
        <v>115</v>
      </c>
      <c r="AC36" s="15">
        <f t="shared" si="0"/>
        <v>0</v>
      </c>
      <c r="AD36" s="29"/>
      <c r="AE36" s="33"/>
    </row>
    <row r="37" spans="1:31" ht="13.5" customHeight="1" x14ac:dyDescent="0.2">
      <c r="A37" s="26" t="s">
        <v>106</v>
      </c>
      <c r="B37" s="20">
        <f t="shared" ref="B37:AC37" si="1">SUM(B4:B36)</f>
        <v>0</v>
      </c>
      <c r="C37" s="21">
        <f t="shared" si="1"/>
        <v>0</v>
      </c>
      <c r="D37" s="21">
        <f t="shared" si="1"/>
        <v>5</v>
      </c>
      <c r="E37" s="21">
        <f t="shared" si="1"/>
        <v>1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2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1</v>
      </c>
      <c r="S37" s="21">
        <f t="shared" si="1"/>
        <v>1</v>
      </c>
      <c r="T37" s="21">
        <f t="shared" si="1"/>
        <v>0</v>
      </c>
      <c r="U37" s="21">
        <f t="shared" si="1"/>
        <v>0</v>
      </c>
      <c r="V37" s="21">
        <f t="shared" si="1"/>
        <v>0</v>
      </c>
      <c r="W37" s="21">
        <f t="shared" si="1"/>
        <v>0</v>
      </c>
      <c r="X37" s="21">
        <f t="shared" si="1"/>
        <v>0</v>
      </c>
      <c r="Y37" s="21">
        <f t="shared" si="1"/>
        <v>2</v>
      </c>
      <c r="Z37" s="21">
        <f t="shared" si="1"/>
        <v>0</v>
      </c>
      <c r="AA37" s="21">
        <f t="shared" si="1"/>
        <v>0</v>
      </c>
      <c r="AB37" s="22">
        <f t="shared" si="1"/>
        <v>7</v>
      </c>
      <c r="AC37" s="23">
        <f t="shared" si="1"/>
        <v>19</v>
      </c>
      <c r="AD37" s="29"/>
      <c r="AE37" s="23"/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28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8" sqref="U28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422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7" t="s">
        <v>423</v>
      </c>
      <c r="R4">
        <v>2</v>
      </c>
      <c r="S4">
        <v>1</v>
      </c>
      <c r="AC4" s="11">
        <f t="shared" ref="AC4:AC27" si="0">SUM(B4:AB4)</f>
        <v>3</v>
      </c>
      <c r="AD4" s="27"/>
      <c r="AE4" s="45"/>
    </row>
    <row r="5" spans="1:31" ht="13.5" customHeight="1" x14ac:dyDescent="0.2">
      <c r="A5" s="8" t="s">
        <v>386</v>
      </c>
      <c r="R5">
        <v>1</v>
      </c>
      <c r="AC5" s="13">
        <f t="shared" si="0"/>
        <v>1</v>
      </c>
      <c r="AD5" s="28"/>
      <c r="AE5" s="46"/>
    </row>
    <row r="6" spans="1:31" ht="13.5" customHeight="1" x14ac:dyDescent="0.2">
      <c r="A6" s="8" t="s">
        <v>424</v>
      </c>
      <c r="R6">
        <v>2</v>
      </c>
      <c r="AC6" s="13">
        <f t="shared" si="0"/>
        <v>2</v>
      </c>
      <c r="AD6" s="28"/>
      <c r="AE6" s="46"/>
    </row>
    <row r="7" spans="1:31" ht="13.5" customHeight="1" x14ac:dyDescent="0.2">
      <c r="A7" s="8" t="s">
        <v>425</v>
      </c>
      <c r="R7">
        <v>1</v>
      </c>
      <c r="AC7" s="13">
        <f t="shared" si="0"/>
        <v>1</v>
      </c>
      <c r="AD7" s="28"/>
      <c r="AE7" s="46"/>
    </row>
    <row r="8" spans="1:31" ht="13.5" customHeight="1" x14ac:dyDescent="0.2">
      <c r="A8" s="8" t="s">
        <v>426</v>
      </c>
      <c r="AC8" s="13">
        <f t="shared" si="0"/>
        <v>0</v>
      </c>
      <c r="AD8" s="28"/>
      <c r="AE8" s="46"/>
    </row>
    <row r="9" spans="1:31" ht="13.5" customHeight="1" x14ac:dyDescent="0.2">
      <c r="A9" s="8" t="s">
        <v>1035</v>
      </c>
      <c r="R9">
        <v>1</v>
      </c>
      <c r="AC9" s="13">
        <f t="shared" si="0"/>
        <v>1</v>
      </c>
      <c r="AD9" s="28"/>
      <c r="AE9" s="46"/>
    </row>
    <row r="10" spans="1:31" ht="13.5" customHeight="1" x14ac:dyDescent="0.2">
      <c r="A10" s="8" t="s">
        <v>427</v>
      </c>
      <c r="R10">
        <v>1</v>
      </c>
      <c r="AC10" s="13">
        <f t="shared" si="0"/>
        <v>1</v>
      </c>
      <c r="AD10" s="28"/>
      <c r="AE10" s="46"/>
    </row>
    <row r="11" spans="1:31" ht="13.5" customHeight="1" x14ac:dyDescent="0.2">
      <c r="A11" s="8" t="s">
        <v>428</v>
      </c>
      <c r="T11">
        <v>1</v>
      </c>
      <c r="AC11" s="13">
        <f t="shared" si="0"/>
        <v>1</v>
      </c>
      <c r="AD11" s="28"/>
      <c r="AE11" s="46"/>
    </row>
    <row r="12" spans="1:31" ht="13.5" customHeight="1" x14ac:dyDescent="0.2">
      <c r="A12" s="8" t="s">
        <v>429</v>
      </c>
      <c r="AB12">
        <v>2</v>
      </c>
      <c r="AC12" s="13">
        <f t="shared" si="0"/>
        <v>2</v>
      </c>
      <c r="AD12" s="28"/>
      <c r="AE12" s="46"/>
    </row>
    <row r="13" spans="1:31" ht="13.5" customHeight="1" x14ac:dyDescent="0.2">
      <c r="A13" s="8" t="s">
        <v>431</v>
      </c>
      <c r="D13">
        <v>2</v>
      </c>
      <c r="T13">
        <v>2</v>
      </c>
      <c r="AC13" s="13">
        <f t="shared" si="0"/>
        <v>4</v>
      </c>
      <c r="AD13" s="28"/>
      <c r="AE13" s="46"/>
    </row>
    <row r="14" spans="1:31" ht="13.5" customHeight="1" x14ac:dyDescent="0.2">
      <c r="A14" s="8" t="s">
        <v>430</v>
      </c>
      <c r="D14">
        <v>1</v>
      </c>
      <c r="R14">
        <v>2</v>
      </c>
      <c r="AC14" s="13">
        <f t="shared" si="0"/>
        <v>3</v>
      </c>
      <c r="AD14" s="28"/>
      <c r="AE14" s="46"/>
    </row>
    <row r="15" spans="1:31" ht="13.5" customHeight="1" x14ac:dyDescent="0.2">
      <c r="A15" s="8" t="s">
        <v>432</v>
      </c>
      <c r="AB15">
        <v>1</v>
      </c>
      <c r="AC15" s="13">
        <f t="shared" si="0"/>
        <v>1</v>
      </c>
      <c r="AD15" s="28"/>
      <c r="AE15" s="46"/>
    </row>
    <row r="16" spans="1:31" ht="13.5" customHeight="1" x14ac:dyDescent="0.2">
      <c r="A16" s="8" t="s">
        <v>433</v>
      </c>
      <c r="R16">
        <v>1</v>
      </c>
      <c r="AC16" s="13">
        <f t="shared" si="0"/>
        <v>1</v>
      </c>
      <c r="AD16" s="28"/>
      <c r="AE16" s="46"/>
    </row>
    <row r="17" spans="1:32" ht="13.5" customHeight="1" x14ac:dyDescent="0.2">
      <c r="A17" s="8" t="s">
        <v>435</v>
      </c>
      <c r="AC17" s="13">
        <f t="shared" si="0"/>
        <v>0</v>
      </c>
      <c r="AD17" s="28"/>
      <c r="AE17" s="46"/>
    </row>
    <row r="18" spans="1:32" ht="13.5" customHeight="1" x14ac:dyDescent="0.2">
      <c r="A18" s="8" t="s">
        <v>434</v>
      </c>
      <c r="R18">
        <v>3</v>
      </c>
      <c r="AC18" s="13">
        <f t="shared" si="0"/>
        <v>3</v>
      </c>
      <c r="AD18" s="28"/>
      <c r="AE18" s="46"/>
    </row>
    <row r="19" spans="1:32" ht="13.5" customHeight="1" x14ac:dyDescent="0.2">
      <c r="A19" s="8" t="s">
        <v>436</v>
      </c>
      <c r="R19">
        <v>4</v>
      </c>
      <c r="AC19" s="13">
        <f t="shared" si="0"/>
        <v>4</v>
      </c>
      <c r="AD19" s="28"/>
      <c r="AE19" s="46"/>
    </row>
    <row r="20" spans="1:32" ht="13.5" customHeight="1" x14ac:dyDescent="0.2">
      <c r="A20" s="8" t="s">
        <v>437</v>
      </c>
      <c r="O20">
        <v>1</v>
      </c>
      <c r="AC20" s="13">
        <f t="shared" si="0"/>
        <v>1</v>
      </c>
      <c r="AD20" s="28"/>
      <c r="AE20" s="46"/>
    </row>
    <row r="21" spans="1:32" ht="13.5" customHeight="1" x14ac:dyDescent="0.2">
      <c r="A21" s="8" t="s">
        <v>438</v>
      </c>
      <c r="AC21" s="13">
        <f t="shared" si="0"/>
        <v>0</v>
      </c>
      <c r="AD21" s="28"/>
      <c r="AE21" s="46"/>
    </row>
    <row r="22" spans="1:32" ht="13.5" customHeight="1" x14ac:dyDescent="0.2">
      <c r="A22" s="8" t="s">
        <v>439</v>
      </c>
      <c r="R22">
        <v>4</v>
      </c>
      <c r="S22">
        <v>2</v>
      </c>
      <c r="T22">
        <v>4</v>
      </c>
      <c r="Y22">
        <v>1</v>
      </c>
      <c r="AA22">
        <v>1</v>
      </c>
      <c r="AC22" s="13">
        <f t="shared" si="0"/>
        <v>12</v>
      </c>
      <c r="AD22" s="28"/>
      <c r="AE22" s="46"/>
    </row>
    <row r="23" spans="1:32" ht="13.5" customHeight="1" x14ac:dyDescent="0.2">
      <c r="A23" s="8" t="s">
        <v>440</v>
      </c>
      <c r="O23">
        <v>1</v>
      </c>
      <c r="AC23" s="13">
        <f t="shared" si="0"/>
        <v>1</v>
      </c>
      <c r="AD23" s="28"/>
      <c r="AE23" s="46"/>
    </row>
    <row r="24" spans="1:32" ht="13.5" customHeight="1" x14ac:dyDescent="0.2">
      <c r="A24" s="8" t="s">
        <v>441</v>
      </c>
      <c r="R24">
        <v>1</v>
      </c>
      <c r="AC24" s="13">
        <f t="shared" si="0"/>
        <v>1</v>
      </c>
      <c r="AD24" s="28"/>
      <c r="AE24" s="46"/>
    </row>
    <row r="25" spans="1:32" ht="13.5" customHeight="1" x14ac:dyDescent="0.2">
      <c r="A25" s="8" t="s">
        <v>442</v>
      </c>
      <c r="R25">
        <v>2</v>
      </c>
      <c r="AC25" s="13">
        <f t="shared" si="0"/>
        <v>2</v>
      </c>
      <c r="AD25" s="28"/>
      <c r="AE25" s="46"/>
    </row>
    <row r="26" spans="1:32" ht="13.5" customHeight="1" x14ac:dyDescent="0.2">
      <c r="A26" s="8" t="s">
        <v>75</v>
      </c>
      <c r="I26">
        <v>1</v>
      </c>
      <c r="R26">
        <v>1</v>
      </c>
      <c r="AC26" s="13">
        <f t="shared" si="0"/>
        <v>2</v>
      </c>
      <c r="AD26" s="28"/>
      <c r="AE26" s="46"/>
    </row>
    <row r="27" spans="1:32" ht="13.5" customHeight="1" x14ac:dyDescent="0.2">
      <c r="A27" s="25" t="s">
        <v>115</v>
      </c>
      <c r="AC27" s="15">
        <f t="shared" si="0"/>
        <v>0</v>
      </c>
      <c r="AD27" s="29"/>
      <c r="AE27" s="33"/>
      <c r="AF27"/>
    </row>
    <row r="28" spans="1:32" ht="13.5" customHeight="1" x14ac:dyDescent="0.2">
      <c r="A28" s="26" t="s">
        <v>106</v>
      </c>
      <c r="B28" s="20">
        <f t="shared" ref="B28:AC28" si="1">SUM(B4:B27)</f>
        <v>0</v>
      </c>
      <c r="C28" s="21">
        <f t="shared" si="1"/>
        <v>0</v>
      </c>
      <c r="D28" s="21">
        <f t="shared" si="1"/>
        <v>3</v>
      </c>
      <c r="E28" s="21">
        <f t="shared" si="1"/>
        <v>0</v>
      </c>
      <c r="F28" s="21">
        <f t="shared" si="1"/>
        <v>0</v>
      </c>
      <c r="G28" s="21">
        <f t="shared" si="1"/>
        <v>0</v>
      </c>
      <c r="H28" s="21">
        <f t="shared" si="1"/>
        <v>0</v>
      </c>
      <c r="I28" s="21">
        <f t="shared" si="1"/>
        <v>1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2</v>
      </c>
      <c r="P28" s="21">
        <f t="shared" si="1"/>
        <v>0</v>
      </c>
      <c r="Q28" s="21">
        <f t="shared" si="1"/>
        <v>0</v>
      </c>
      <c r="R28" s="21">
        <f t="shared" si="1"/>
        <v>26</v>
      </c>
      <c r="S28" s="21">
        <f t="shared" si="1"/>
        <v>3</v>
      </c>
      <c r="T28" s="21">
        <f t="shared" si="1"/>
        <v>7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1</v>
      </c>
      <c r="Z28" s="21">
        <f t="shared" si="1"/>
        <v>0</v>
      </c>
      <c r="AA28" s="21">
        <f t="shared" si="1"/>
        <v>1</v>
      </c>
      <c r="AB28" s="22">
        <f t="shared" si="1"/>
        <v>3</v>
      </c>
      <c r="AC28" s="23">
        <f t="shared" si="1"/>
        <v>47</v>
      </c>
      <c r="AD28" s="29"/>
      <c r="AE28" s="23"/>
      <c r="AF28"/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46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34" sqref="U34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4" max="34" width="32.7109375" customWidth="1"/>
    <col min="35" max="35" width="13.5703125" customWidth="1"/>
    <col min="36" max="36" width="10.42578125" customWidth="1"/>
  </cols>
  <sheetData>
    <row r="1" spans="1:36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6" ht="13.5" customHeight="1" x14ac:dyDescent="0.2">
      <c r="B2" s="35"/>
    </row>
    <row r="3" spans="1:36" ht="42" customHeight="1" x14ac:dyDescent="0.2">
      <c r="A3" s="63" t="s">
        <v>1291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  <c r="AH3" s="62" t="s">
        <v>709</v>
      </c>
      <c r="AI3" s="62" t="s">
        <v>710</v>
      </c>
      <c r="AJ3" s="62" t="s">
        <v>711</v>
      </c>
    </row>
    <row r="4" spans="1:36" ht="13.5" customHeight="1" x14ac:dyDescent="0.2">
      <c r="A4" s="17" t="s">
        <v>712</v>
      </c>
      <c r="K4">
        <v>1</v>
      </c>
      <c r="M4">
        <v>1</v>
      </c>
      <c r="N4">
        <v>1</v>
      </c>
      <c r="S4">
        <v>1</v>
      </c>
      <c r="V4">
        <v>1</v>
      </c>
      <c r="AC4" s="11">
        <f t="shared" ref="AC4:AC33" si="0">SUM(B4:AB4)</f>
        <v>5</v>
      </c>
      <c r="AD4" s="27"/>
      <c r="AE4" s="45"/>
      <c r="AH4" s="18" t="s">
        <v>712</v>
      </c>
      <c r="AI4" s="18" t="s">
        <v>712</v>
      </c>
      <c r="AJ4" s="18" t="s">
        <v>715</v>
      </c>
    </row>
    <row r="5" spans="1:36" ht="13.5" customHeight="1" x14ac:dyDescent="0.2">
      <c r="A5" s="18" t="s">
        <v>713</v>
      </c>
      <c r="N5">
        <v>1</v>
      </c>
      <c r="V5">
        <v>1</v>
      </c>
      <c r="AC5" s="13">
        <f t="shared" si="0"/>
        <v>2</v>
      </c>
      <c r="AD5" s="28"/>
      <c r="AE5" s="46"/>
      <c r="AH5" s="18" t="s">
        <v>713</v>
      </c>
      <c r="AI5" s="18" t="s">
        <v>713</v>
      </c>
      <c r="AJ5" s="18" t="s">
        <v>714</v>
      </c>
    </row>
    <row r="6" spans="1:36" ht="13.5" customHeight="1" x14ac:dyDescent="0.2">
      <c r="A6" s="18" t="s">
        <v>724</v>
      </c>
      <c r="D6">
        <v>1</v>
      </c>
      <c r="AC6" s="13">
        <f t="shared" si="0"/>
        <v>1</v>
      </c>
      <c r="AD6" s="28"/>
      <c r="AE6" s="46"/>
      <c r="AH6" s="18" t="s">
        <v>724</v>
      </c>
      <c r="AI6" s="18" t="s">
        <v>724</v>
      </c>
      <c r="AJ6" s="18" t="s">
        <v>714</v>
      </c>
    </row>
    <row r="7" spans="1:36" ht="13.5" customHeight="1" x14ac:dyDescent="0.2">
      <c r="A7" s="18" t="s">
        <v>727</v>
      </c>
      <c r="AC7" s="13">
        <f t="shared" si="0"/>
        <v>0</v>
      </c>
      <c r="AD7" s="28"/>
      <c r="AE7" s="46"/>
      <c r="AH7" s="18" t="s">
        <v>727</v>
      </c>
      <c r="AI7" s="18" t="s">
        <v>725</v>
      </c>
      <c r="AJ7" s="18" t="s">
        <v>719</v>
      </c>
    </row>
    <row r="8" spans="1:36" ht="13.5" customHeight="1" x14ac:dyDescent="0.2">
      <c r="A8" s="18" t="s">
        <v>726</v>
      </c>
      <c r="AC8" s="13">
        <f t="shared" si="0"/>
        <v>0</v>
      </c>
      <c r="AD8" s="28"/>
      <c r="AE8" s="46"/>
      <c r="AH8" s="18" t="s">
        <v>726</v>
      </c>
      <c r="AI8" s="18" t="s">
        <v>726</v>
      </c>
      <c r="AJ8" s="18" t="s">
        <v>714</v>
      </c>
    </row>
    <row r="9" spans="1:36" ht="13.5" customHeight="1" x14ac:dyDescent="0.2">
      <c r="A9" s="18" t="s">
        <v>728</v>
      </c>
      <c r="E9">
        <v>1</v>
      </c>
      <c r="J9">
        <v>2</v>
      </c>
      <c r="N9">
        <v>1</v>
      </c>
      <c r="S9">
        <v>1</v>
      </c>
      <c r="AC9" s="13">
        <f t="shared" si="0"/>
        <v>5</v>
      </c>
      <c r="AD9" s="28"/>
      <c r="AE9" s="46"/>
      <c r="AH9" s="18" t="s">
        <v>728</v>
      </c>
      <c r="AI9" s="18" t="s">
        <v>728</v>
      </c>
      <c r="AJ9" s="18" t="s">
        <v>721</v>
      </c>
    </row>
    <row r="10" spans="1:36" ht="13.5" customHeight="1" x14ac:dyDescent="0.2">
      <c r="A10" s="18" t="s">
        <v>729</v>
      </c>
      <c r="V10">
        <v>1</v>
      </c>
      <c r="AC10" s="13">
        <f t="shared" si="0"/>
        <v>1</v>
      </c>
      <c r="AD10" s="28"/>
      <c r="AE10" s="46"/>
      <c r="AH10" s="18" t="s">
        <v>729</v>
      </c>
      <c r="AI10" s="18" t="s">
        <v>730</v>
      </c>
      <c r="AJ10" s="18" t="s">
        <v>719</v>
      </c>
    </row>
    <row r="11" spans="1:36" ht="13.5" customHeight="1" x14ac:dyDescent="0.2">
      <c r="A11" s="18" t="s">
        <v>731</v>
      </c>
      <c r="AC11" s="13">
        <f t="shared" si="0"/>
        <v>0</v>
      </c>
      <c r="AD11" s="28"/>
      <c r="AE11" s="46"/>
      <c r="AH11" s="18" t="s">
        <v>731</v>
      </c>
      <c r="AI11" s="18" t="s">
        <v>731</v>
      </c>
      <c r="AJ11" s="18" t="s">
        <v>719</v>
      </c>
    </row>
    <row r="12" spans="1:36" ht="13.5" customHeight="1" x14ac:dyDescent="0.2">
      <c r="A12" s="18" t="s">
        <v>732</v>
      </c>
      <c r="AC12" s="13">
        <f t="shared" si="0"/>
        <v>0</v>
      </c>
      <c r="AD12" s="28"/>
      <c r="AE12" s="46"/>
      <c r="AH12" s="18" t="s">
        <v>732</v>
      </c>
      <c r="AI12" s="18" t="s">
        <v>732</v>
      </c>
      <c r="AJ12" s="18" t="s">
        <v>714</v>
      </c>
    </row>
    <row r="13" spans="1:36" ht="13.5" customHeight="1" x14ac:dyDescent="0.2">
      <c r="A13" s="18" t="s">
        <v>733</v>
      </c>
      <c r="AC13" s="13">
        <f t="shared" si="0"/>
        <v>0</v>
      </c>
      <c r="AD13" s="28"/>
      <c r="AE13" s="46"/>
      <c r="AH13" s="18" t="s">
        <v>733</v>
      </c>
      <c r="AI13" s="18" t="s">
        <v>734</v>
      </c>
      <c r="AJ13" s="18" t="s">
        <v>719</v>
      </c>
    </row>
    <row r="14" spans="1:36" ht="13.5" customHeight="1" x14ac:dyDescent="0.2">
      <c r="A14" s="18" t="s">
        <v>735</v>
      </c>
      <c r="M14">
        <v>1</v>
      </c>
      <c r="N14">
        <v>1</v>
      </c>
      <c r="AC14" s="13">
        <f t="shared" si="0"/>
        <v>2</v>
      </c>
      <c r="AD14" s="28"/>
      <c r="AE14" s="46"/>
      <c r="AH14" s="18" t="s">
        <v>735</v>
      </c>
      <c r="AI14" s="18" t="s">
        <v>735</v>
      </c>
      <c r="AJ14" s="18" t="s">
        <v>714</v>
      </c>
    </row>
    <row r="15" spans="1:36" ht="13.5" customHeight="1" x14ac:dyDescent="0.2">
      <c r="A15" s="18" t="s">
        <v>736</v>
      </c>
      <c r="AC15" s="13">
        <f t="shared" si="0"/>
        <v>0</v>
      </c>
      <c r="AD15" s="28"/>
      <c r="AE15" s="46"/>
      <c r="AH15" s="18" t="s">
        <v>736</v>
      </c>
      <c r="AI15" s="18" t="s">
        <v>736</v>
      </c>
      <c r="AJ15" s="18" t="s">
        <v>721</v>
      </c>
    </row>
    <row r="16" spans="1:36" ht="13.5" customHeight="1" x14ac:dyDescent="0.2">
      <c r="A16" s="18" t="s">
        <v>737</v>
      </c>
      <c r="AC16" s="13">
        <f t="shared" si="0"/>
        <v>0</v>
      </c>
      <c r="AD16" s="28"/>
      <c r="AE16" s="46"/>
      <c r="AH16" s="18" t="s">
        <v>737</v>
      </c>
      <c r="AI16" s="18" t="s">
        <v>737</v>
      </c>
      <c r="AJ16" s="18" t="s">
        <v>722</v>
      </c>
    </row>
    <row r="17" spans="1:36" ht="13.5" customHeight="1" x14ac:dyDescent="0.2">
      <c r="A17" s="18" t="s">
        <v>738</v>
      </c>
      <c r="AC17" s="13">
        <f t="shared" si="0"/>
        <v>0</v>
      </c>
      <c r="AD17" s="28"/>
      <c r="AE17" s="46"/>
      <c r="AH17" s="18" t="s">
        <v>738</v>
      </c>
      <c r="AI17" s="18" t="s">
        <v>738</v>
      </c>
      <c r="AJ17" s="18" t="s">
        <v>719</v>
      </c>
    </row>
    <row r="18" spans="1:36" ht="13.5" customHeight="1" x14ac:dyDescent="0.2">
      <c r="A18" s="18" t="s">
        <v>739</v>
      </c>
      <c r="AC18" s="13">
        <f t="shared" si="0"/>
        <v>0</v>
      </c>
      <c r="AD18" s="28"/>
      <c r="AE18" s="46"/>
      <c r="AH18" s="18" t="s">
        <v>739</v>
      </c>
      <c r="AI18" s="18" t="s">
        <v>739</v>
      </c>
      <c r="AJ18" s="18" t="s">
        <v>714</v>
      </c>
    </row>
    <row r="19" spans="1:36" ht="13.5" customHeight="1" x14ac:dyDescent="0.2">
      <c r="A19" s="18" t="s">
        <v>716</v>
      </c>
      <c r="AC19" s="13">
        <f t="shared" si="0"/>
        <v>0</v>
      </c>
      <c r="AD19" s="28"/>
      <c r="AE19" s="46"/>
      <c r="AH19" s="18" t="s">
        <v>716</v>
      </c>
      <c r="AI19" s="18" t="s">
        <v>718</v>
      </c>
      <c r="AJ19" s="18" t="s">
        <v>717</v>
      </c>
    </row>
    <row r="20" spans="1:36" ht="13.5" customHeight="1" x14ac:dyDescent="0.2">
      <c r="A20" s="18" t="s">
        <v>708</v>
      </c>
      <c r="AC20" s="13">
        <f t="shared" si="0"/>
        <v>0</v>
      </c>
      <c r="AD20" s="28"/>
      <c r="AE20" s="46"/>
      <c r="AH20" s="18" t="s">
        <v>708</v>
      </c>
      <c r="AI20" s="18" t="s">
        <v>740</v>
      </c>
      <c r="AJ20" s="18" t="s">
        <v>714</v>
      </c>
    </row>
    <row r="21" spans="1:36" ht="13.5" customHeight="1" x14ac:dyDescent="0.2">
      <c r="A21" s="18" t="s">
        <v>741</v>
      </c>
      <c r="AC21" s="13">
        <f t="shared" si="0"/>
        <v>0</v>
      </c>
      <c r="AD21" s="28"/>
      <c r="AE21" s="46"/>
      <c r="AH21" s="18" t="s">
        <v>741</v>
      </c>
      <c r="AI21" s="18" t="s">
        <v>742</v>
      </c>
      <c r="AJ21" s="18" t="s">
        <v>719</v>
      </c>
    </row>
    <row r="22" spans="1:36" ht="13.5" customHeight="1" x14ac:dyDescent="0.2">
      <c r="A22" s="18" t="s">
        <v>744</v>
      </c>
      <c r="AC22" s="13">
        <f t="shared" si="0"/>
        <v>0</v>
      </c>
      <c r="AD22" s="28"/>
      <c r="AE22" s="46"/>
      <c r="AH22" s="18" t="s">
        <v>744</v>
      </c>
      <c r="AI22" s="18" t="s">
        <v>743</v>
      </c>
      <c r="AJ22" s="18" t="s">
        <v>717</v>
      </c>
    </row>
    <row r="23" spans="1:36" ht="13.5" customHeight="1" x14ac:dyDescent="0.2">
      <c r="A23" s="18" t="s">
        <v>746</v>
      </c>
      <c r="AC23" s="13">
        <f t="shared" si="0"/>
        <v>0</v>
      </c>
      <c r="AD23" s="28"/>
      <c r="AE23" s="46"/>
      <c r="AH23" s="18" t="s">
        <v>746</v>
      </c>
      <c r="AI23" s="18" t="s">
        <v>745</v>
      </c>
      <c r="AJ23" s="18" t="s">
        <v>720</v>
      </c>
    </row>
    <row r="24" spans="1:36" ht="13.5" customHeight="1" x14ac:dyDescent="0.2">
      <c r="A24" s="18" t="s">
        <v>747</v>
      </c>
      <c r="AC24" s="13">
        <f t="shared" si="0"/>
        <v>0</v>
      </c>
      <c r="AD24" s="28"/>
      <c r="AE24" s="46"/>
      <c r="AH24" s="18" t="s">
        <v>747</v>
      </c>
      <c r="AI24" s="18" t="s">
        <v>747</v>
      </c>
      <c r="AJ24" s="18" t="s">
        <v>722</v>
      </c>
    </row>
    <row r="25" spans="1:36" ht="13.5" customHeight="1" x14ac:dyDescent="0.2">
      <c r="A25" s="18" t="s">
        <v>750</v>
      </c>
      <c r="S25">
        <v>1</v>
      </c>
      <c r="AC25" s="13">
        <f t="shared" si="0"/>
        <v>1</v>
      </c>
      <c r="AD25" s="28"/>
      <c r="AE25" s="46"/>
      <c r="AH25" s="18" t="s">
        <v>750</v>
      </c>
      <c r="AI25" s="18" t="s">
        <v>748</v>
      </c>
      <c r="AJ25" s="18" t="s">
        <v>719</v>
      </c>
    </row>
    <row r="26" spans="1:36" ht="13.5" customHeight="1" x14ac:dyDescent="0.2">
      <c r="A26" s="18" t="s">
        <v>749</v>
      </c>
      <c r="N26">
        <v>1</v>
      </c>
      <c r="AC26" s="13">
        <f t="shared" si="0"/>
        <v>1</v>
      </c>
      <c r="AD26" s="28"/>
      <c r="AE26" s="46"/>
      <c r="AH26" s="18" t="s">
        <v>749</v>
      </c>
      <c r="AI26" s="18" t="s">
        <v>749</v>
      </c>
      <c r="AJ26" s="18" t="s">
        <v>714</v>
      </c>
    </row>
    <row r="27" spans="1:36" ht="13.5" customHeight="1" x14ac:dyDescent="0.2">
      <c r="A27" s="18" t="s">
        <v>751</v>
      </c>
      <c r="AC27" s="13">
        <f t="shared" si="0"/>
        <v>0</v>
      </c>
      <c r="AD27" s="28"/>
      <c r="AE27" s="46"/>
      <c r="AF27"/>
      <c r="AH27" s="18" t="s">
        <v>751</v>
      </c>
      <c r="AI27" s="18" t="s">
        <v>752</v>
      </c>
      <c r="AJ27" s="18" t="s">
        <v>723</v>
      </c>
    </row>
    <row r="28" spans="1:36" ht="13.5" customHeight="1" x14ac:dyDescent="0.2">
      <c r="A28" s="18" t="s">
        <v>753</v>
      </c>
      <c r="AC28" s="13">
        <f t="shared" si="0"/>
        <v>0</v>
      </c>
      <c r="AD28" s="28"/>
      <c r="AE28" s="46"/>
      <c r="AF28"/>
      <c r="AH28" s="18" t="s">
        <v>753</v>
      </c>
      <c r="AI28" s="18" t="s">
        <v>754</v>
      </c>
      <c r="AJ28" s="18" t="s">
        <v>719</v>
      </c>
    </row>
    <row r="29" spans="1:36" ht="13.5" customHeight="1" x14ac:dyDescent="0.2">
      <c r="A29" s="18" t="s">
        <v>755</v>
      </c>
      <c r="AC29" s="13">
        <f t="shared" si="0"/>
        <v>0</v>
      </c>
      <c r="AD29" s="28"/>
      <c r="AE29" s="46"/>
      <c r="AH29" s="18" t="s">
        <v>755</v>
      </c>
      <c r="AI29" s="18" t="s">
        <v>755</v>
      </c>
      <c r="AJ29" s="18" t="s">
        <v>714</v>
      </c>
    </row>
    <row r="30" spans="1:36" ht="13.5" customHeight="1" x14ac:dyDescent="0.2">
      <c r="A30" s="18" t="s">
        <v>756</v>
      </c>
      <c r="AC30" s="13">
        <f t="shared" si="0"/>
        <v>0</v>
      </c>
      <c r="AD30" s="28"/>
      <c r="AE30" s="46"/>
      <c r="AH30" s="18" t="s">
        <v>756</v>
      </c>
      <c r="AI30" s="18" t="s">
        <v>757</v>
      </c>
      <c r="AJ30" s="18" t="s">
        <v>720</v>
      </c>
    </row>
    <row r="31" spans="1:36" ht="13.5" customHeight="1" x14ac:dyDescent="0.2">
      <c r="A31" s="18" t="s">
        <v>758</v>
      </c>
      <c r="D31">
        <v>1</v>
      </c>
      <c r="J31">
        <v>1</v>
      </c>
      <c r="O31">
        <v>1</v>
      </c>
      <c r="V31">
        <v>2</v>
      </c>
      <c r="AB31">
        <v>4</v>
      </c>
      <c r="AC31" s="13">
        <f t="shared" si="0"/>
        <v>9</v>
      </c>
      <c r="AD31" s="28"/>
      <c r="AE31" s="46"/>
      <c r="AH31" s="19" t="s">
        <v>758</v>
      </c>
      <c r="AI31" s="19" t="s">
        <v>758</v>
      </c>
      <c r="AJ31" s="19" t="s">
        <v>722</v>
      </c>
    </row>
    <row r="32" spans="1:36" ht="13.5" customHeight="1" x14ac:dyDescent="0.2">
      <c r="A32" s="8" t="s">
        <v>75</v>
      </c>
      <c r="J32">
        <v>1</v>
      </c>
      <c r="AC32" s="13">
        <f t="shared" si="0"/>
        <v>1</v>
      </c>
      <c r="AD32" s="28"/>
      <c r="AE32" s="46"/>
    </row>
    <row r="33" spans="1:34" ht="13.5" customHeight="1" x14ac:dyDescent="0.2">
      <c r="A33" s="25" t="s">
        <v>115</v>
      </c>
      <c r="AC33" s="15">
        <f t="shared" si="0"/>
        <v>0</v>
      </c>
      <c r="AD33" s="29"/>
      <c r="AE33" s="33"/>
    </row>
    <row r="34" spans="1:34" ht="13.5" customHeight="1" x14ac:dyDescent="0.2">
      <c r="A34" s="25" t="s">
        <v>106</v>
      </c>
      <c r="B34" s="20">
        <f t="shared" ref="B34:AC34" si="1">SUM(B4:B33)</f>
        <v>0</v>
      </c>
      <c r="C34" s="21">
        <f t="shared" si="1"/>
        <v>0</v>
      </c>
      <c r="D34" s="21">
        <f t="shared" si="1"/>
        <v>2</v>
      </c>
      <c r="E34" s="21">
        <f t="shared" si="1"/>
        <v>1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4</v>
      </c>
      <c r="K34" s="21">
        <f t="shared" si="1"/>
        <v>1</v>
      </c>
      <c r="L34" s="21">
        <f t="shared" si="1"/>
        <v>0</v>
      </c>
      <c r="M34" s="21">
        <f t="shared" si="1"/>
        <v>2</v>
      </c>
      <c r="N34" s="21">
        <f t="shared" si="1"/>
        <v>5</v>
      </c>
      <c r="O34" s="21">
        <f t="shared" si="1"/>
        <v>1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3</v>
      </c>
      <c r="T34" s="21">
        <f t="shared" si="1"/>
        <v>0</v>
      </c>
      <c r="U34" s="21">
        <f t="shared" si="1"/>
        <v>0</v>
      </c>
      <c r="V34" s="21">
        <f t="shared" si="1"/>
        <v>5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2">
        <f t="shared" si="1"/>
        <v>4</v>
      </c>
      <c r="AC34" s="23">
        <f t="shared" si="1"/>
        <v>28</v>
      </c>
      <c r="AD34" s="29"/>
      <c r="AE34" s="23"/>
    </row>
    <row r="46" spans="1:34" ht="13.5" customHeight="1" x14ac:dyDescent="0.2">
      <c r="AH46" t="s">
        <v>243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20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0" sqref="U20"/>
    </sheetView>
  </sheetViews>
  <sheetFormatPr defaultRowHeight="13.5" customHeight="1" x14ac:dyDescent="0.2"/>
  <cols>
    <col min="1" max="1" width="13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40.7109375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3.5" customHeight="1" x14ac:dyDescent="0.2">
      <c r="A3" s="3" t="s">
        <v>907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908</v>
      </c>
      <c r="AC4" s="11">
        <f t="shared" ref="AC4:AC19" si="0">SUM(B4:AB4)</f>
        <v>0</v>
      </c>
      <c r="AD4" s="27"/>
      <c r="AE4" s="45"/>
    </row>
    <row r="5" spans="1:32" ht="13.5" customHeight="1" x14ac:dyDescent="0.2">
      <c r="A5" t="s">
        <v>909</v>
      </c>
      <c r="AC5" s="13">
        <f t="shared" si="0"/>
        <v>0</v>
      </c>
      <c r="AD5" s="28"/>
      <c r="AE5" s="46"/>
    </row>
    <row r="6" spans="1:32" ht="13.5" customHeight="1" x14ac:dyDescent="0.2">
      <c r="A6" t="s">
        <v>910</v>
      </c>
      <c r="AC6" s="13">
        <f t="shared" si="0"/>
        <v>0</v>
      </c>
      <c r="AD6" s="28"/>
      <c r="AE6" s="46"/>
    </row>
    <row r="7" spans="1:32" ht="13.5" customHeight="1" x14ac:dyDescent="0.2">
      <c r="A7" t="s">
        <v>911</v>
      </c>
      <c r="AC7" s="13">
        <f t="shared" si="0"/>
        <v>0</v>
      </c>
      <c r="AD7" s="28"/>
      <c r="AE7" s="46"/>
    </row>
    <row r="8" spans="1:32" ht="13.5" customHeight="1" x14ac:dyDescent="0.2">
      <c r="A8" t="s">
        <v>912</v>
      </c>
      <c r="AC8" s="13">
        <f t="shared" si="0"/>
        <v>0</v>
      </c>
      <c r="AD8" s="28"/>
      <c r="AE8" s="46"/>
    </row>
    <row r="9" spans="1:32" ht="13.5" customHeight="1" x14ac:dyDescent="0.2">
      <c r="A9" t="s">
        <v>913</v>
      </c>
      <c r="AC9" s="13">
        <f t="shared" si="0"/>
        <v>0</v>
      </c>
      <c r="AD9" s="28"/>
      <c r="AE9" s="46"/>
    </row>
    <row r="10" spans="1:32" ht="13.5" customHeight="1" x14ac:dyDescent="0.2">
      <c r="A10" t="s">
        <v>914</v>
      </c>
      <c r="AC10" s="13">
        <f t="shared" si="0"/>
        <v>0</v>
      </c>
      <c r="AD10" s="28"/>
      <c r="AE10" s="46"/>
    </row>
    <row r="11" spans="1:32" ht="13.5" customHeight="1" x14ac:dyDescent="0.2">
      <c r="A11" t="s">
        <v>915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916</v>
      </c>
      <c r="R12">
        <v>1</v>
      </c>
      <c r="AC12" s="13">
        <f t="shared" si="0"/>
        <v>1</v>
      </c>
      <c r="AD12" s="28"/>
      <c r="AE12" s="46"/>
    </row>
    <row r="13" spans="1:32" ht="13.5" customHeight="1" x14ac:dyDescent="0.2">
      <c r="A13" t="s">
        <v>917</v>
      </c>
      <c r="D13">
        <v>1</v>
      </c>
      <c r="S13">
        <v>2</v>
      </c>
      <c r="AC13" s="13">
        <f t="shared" si="0"/>
        <v>3</v>
      </c>
      <c r="AD13" s="28"/>
      <c r="AE13" s="46"/>
      <c r="AF13"/>
    </row>
    <row r="14" spans="1:32" ht="13.5" customHeight="1" x14ac:dyDescent="0.2">
      <c r="A14" t="s">
        <v>918</v>
      </c>
      <c r="AC14" s="13">
        <f t="shared" si="0"/>
        <v>0</v>
      </c>
      <c r="AD14" s="28"/>
      <c r="AE14" s="46"/>
      <c r="AF14"/>
    </row>
    <row r="15" spans="1:32" ht="13.5" customHeight="1" x14ac:dyDescent="0.2">
      <c r="A15" t="s">
        <v>919</v>
      </c>
      <c r="AC15" s="13">
        <f t="shared" si="0"/>
        <v>0</v>
      </c>
      <c r="AD15" s="28"/>
      <c r="AE15" s="46"/>
    </row>
    <row r="16" spans="1:32" ht="13.5" customHeight="1" x14ac:dyDescent="0.2">
      <c r="A16" t="s">
        <v>920</v>
      </c>
      <c r="D16">
        <v>1</v>
      </c>
      <c r="R16">
        <v>1</v>
      </c>
      <c r="AC16" s="13">
        <f t="shared" si="0"/>
        <v>2</v>
      </c>
      <c r="AD16" s="28"/>
      <c r="AE16" s="46"/>
    </row>
    <row r="17" spans="1:31" ht="13.5" customHeight="1" x14ac:dyDescent="0.2">
      <c r="A17" t="s">
        <v>921</v>
      </c>
      <c r="P17">
        <v>2</v>
      </c>
      <c r="AC17" s="13">
        <f t="shared" si="0"/>
        <v>2</v>
      </c>
      <c r="AD17" s="28"/>
      <c r="AE17" s="46"/>
    </row>
    <row r="18" spans="1:31" ht="13.5" customHeight="1" x14ac:dyDescent="0.2">
      <c r="A18" s="8" t="s">
        <v>75</v>
      </c>
      <c r="AC18" s="13">
        <f t="shared" si="0"/>
        <v>0</v>
      </c>
      <c r="AD18" s="30"/>
      <c r="AE18" s="33"/>
    </row>
    <row r="19" spans="1:31" ht="13.5" customHeight="1" x14ac:dyDescent="0.2">
      <c r="A19" s="25" t="s">
        <v>115</v>
      </c>
      <c r="AC19" s="15">
        <f t="shared" si="0"/>
        <v>0</v>
      </c>
      <c r="AD19" s="29"/>
      <c r="AE19" s="33"/>
    </row>
    <row r="20" spans="1:31" ht="13.5" customHeight="1" x14ac:dyDescent="0.2">
      <c r="A20" s="26" t="s">
        <v>106</v>
      </c>
      <c r="B20" s="20">
        <f t="shared" ref="B20:AC20" si="1">SUM(B4:B19)</f>
        <v>0</v>
      </c>
      <c r="C20" s="21">
        <f t="shared" si="1"/>
        <v>0</v>
      </c>
      <c r="D20" s="21">
        <f t="shared" si="1"/>
        <v>2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2</v>
      </c>
      <c r="Q20" s="21">
        <f t="shared" si="1"/>
        <v>0</v>
      </c>
      <c r="R20" s="21">
        <f t="shared" si="1"/>
        <v>2</v>
      </c>
      <c r="S20" s="21">
        <f t="shared" si="1"/>
        <v>2</v>
      </c>
      <c r="T20" s="21">
        <f t="shared" si="1"/>
        <v>0</v>
      </c>
      <c r="U20" s="21">
        <f t="shared" si="1"/>
        <v>0</v>
      </c>
      <c r="V20" s="21">
        <f t="shared" si="1"/>
        <v>0</v>
      </c>
      <c r="W20" s="21">
        <f t="shared" si="1"/>
        <v>0</v>
      </c>
      <c r="X20" s="21">
        <f t="shared" si="1"/>
        <v>0</v>
      </c>
      <c r="Y20" s="21">
        <f t="shared" si="1"/>
        <v>0</v>
      </c>
      <c r="Z20" s="21">
        <f t="shared" si="1"/>
        <v>0</v>
      </c>
      <c r="AA20" s="21">
        <f t="shared" si="1"/>
        <v>0</v>
      </c>
      <c r="AB20" s="22">
        <f t="shared" si="1"/>
        <v>0</v>
      </c>
      <c r="AC20" s="23">
        <f t="shared" si="1"/>
        <v>8</v>
      </c>
      <c r="AD20" s="29"/>
      <c r="AE20" s="23"/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6"/>
  <sheetViews>
    <sheetView workbookViewId="0">
      <pane xSplit="1" ySplit="3" topLeftCell="K4" activePane="bottomRight" state="frozen"/>
      <selection activeCell="U36" sqref="U36"/>
      <selection pane="topRight" activeCell="U36" sqref="U36"/>
      <selection pane="bottomLeft" activeCell="U36" sqref="U36"/>
      <selection pane="bottomRight" activeCell="U16" sqref="U16"/>
    </sheetView>
  </sheetViews>
  <sheetFormatPr defaultRowHeight="13.5" customHeight="1" x14ac:dyDescent="0.2"/>
  <cols>
    <col min="1" max="1" width="18.28515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40.7109375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1445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1446</v>
      </c>
      <c r="S4">
        <v>1</v>
      </c>
      <c r="AC4" s="11">
        <f t="shared" ref="AC4:AC15" si="0">SUM(B4:AB4)</f>
        <v>1</v>
      </c>
      <c r="AD4" s="27"/>
      <c r="AE4" s="45"/>
    </row>
    <row r="5" spans="1:32" ht="13.5" customHeight="1" x14ac:dyDescent="0.2">
      <c r="A5" t="s">
        <v>1447</v>
      </c>
      <c r="AC5" s="13">
        <f t="shared" si="0"/>
        <v>0</v>
      </c>
      <c r="AD5" s="28"/>
      <c r="AE5" s="46"/>
    </row>
    <row r="6" spans="1:32" ht="13.5" customHeight="1" x14ac:dyDescent="0.2">
      <c r="A6" t="s">
        <v>1448</v>
      </c>
      <c r="AC6" s="13">
        <f t="shared" si="0"/>
        <v>0</v>
      </c>
      <c r="AD6" s="28"/>
      <c r="AE6" s="46"/>
    </row>
    <row r="7" spans="1:32" ht="13.5" customHeight="1" x14ac:dyDescent="0.2">
      <c r="A7" t="s">
        <v>1449</v>
      </c>
      <c r="AC7" s="13">
        <f t="shared" si="0"/>
        <v>0</v>
      </c>
      <c r="AD7" s="28"/>
      <c r="AE7" s="46"/>
    </row>
    <row r="8" spans="1:32" ht="13.5" customHeight="1" x14ac:dyDescent="0.2">
      <c r="A8" t="s">
        <v>1450</v>
      </c>
      <c r="AC8" s="13">
        <f t="shared" si="0"/>
        <v>0</v>
      </c>
      <c r="AD8" s="28"/>
      <c r="AE8" s="46"/>
    </row>
    <row r="9" spans="1:32" ht="13.5" customHeight="1" x14ac:dyDescent="0.2">
      <c r="A9" t="s">
        <v>1451</v>
      </c>
      <c r="AC9" s="13">
        <f t="shared" si="0"/>
        <v>0</v>
      </c>
      <c r="AD9" s="28"/>
      <c r="AE9" s="46"/>
    </row>
    <row r="10" spans="1:32" ht="13.5" customHeight="1" x14ac:dyDescent="0.2">
      <c r="A10" t="s">
        <v>1452</v>
      </c>
      <c r="E10">
        <v>1</v>
      </c>
      <c r="AC10" s="13">
        <f t="shared" si="0"/>
        <v>1</v>
      </c>
      <c r="AD10" s="28"/>
      <c r="AE10" s="46"/>
    </row>
    <row r="11" spans="1:32" ht="13.5" customHeight="1" x14ac:dyDescent="0.2">
      <c r="A11" t="s">
        <v>1453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925</v>
      </c>
      <c r="X12">
        <v>1</v>
      </c>
      <c r="AC12" s="13">
        <f t="shared" si="0"/>
        <v>1</v>
      </c>
      <c r="AD12" s="28"/>
      <c r="AE12" s="46"/>
    </row>
    <row r="13" spans="1:32" ht="13.5" customHeight="1" x14ac:dyDescent="0.2">
      <c r="A13" t="s">
        <v>1454</v>
      </c>
      <c r="AC13" s="13">
        <f t="shared" si="0"/>
        <v>0</v>
      </c>
      <c r="AD13" s="28"/>
      <c r="AE13" s="46"/>
      <c r="AF13"/>
    </row>
    <row r="14" spans="1:32" ht="13.5" customHeight="1" x14ac:dyDescent="0.2">
      <c r="A14" s="8" t="s">
        <v>75</v>
      </c>
      <c r="AC14" s="13">
        <f t="shared" si="0"/>
        <v>0</v>
      </c>
      <c r="AD14" s="30"/>
      <c r="AE14" s="33"/>
    </row>
    <row r="15" spans="1:32" ht="13.5" customHeight="1" x14ac:dyDescent="0.2">
      <c r="A15" s="25" t="s">
        <v>115</v>
      </c>
      <c r="AC15" s="15">
        <f t="shared" si="0"/>
        <v>0</v>
      </c>
      <c r="AD15" s="29"/>
      <c r="AE15" s="33"/>
    </row>
    <row r="16" spans="1:32" ht="13.5" customHeight="1" x14ac:dyDescent="0.2">
      <c r="A16" s="26" t="s">
        <v>106</v>
      </c>
      <c r="B16" s="20">
        <f t="shared" ref="B16:AC16" si="1">SUM(B4:B15)</f>
        <v>0</v>
      </c>
      <c r="C16" s="21">
        <f t="shared" si="1"/>
        <v>0</v>
      </c>
      <c r="D16" s="21">
        <f t="shared" si="1"/>
        <v>0</v>
      </c>
      <c r="E16" s="21">
        <f t="shared" si="1"/>
        <v>1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1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1"/>
        <v>0</v>
      </c>
      <c r="X16" s="21">
        <f t="shared" si="1"/>
        <v>1</v>
      </c>
      <c r="Y16" s="21">
        <f t="shared" si="1"/>
        <v>0</v>
      </c>
      <c r="Z16" s="21">
        <f t="shared" si="1"/>
        <v>0</v>
      </c>
      <c r="AA16" s="21">
        <f t="shared" si="1"/>
        <v>0</v>
      </c>
      <c r="AB16" s="22">
        <f t="shared" si="1"/>
        <v>0</v>
      </c>
      <c r="AC16" s="23">
        <f t="shared" si="1"/>
        <v>3</v>
      </c>
      <c r="AD16" s="29"/>
      <c r="AE16" s="23"/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2" sqref="U12"/>
    </sheetView>
  </sheetViews>
  <sheetFormatPr defaultRowHeight="13.5" customHeight="1" x14ac:dyDescent="0.2"/>
  <cols>
    <col min="1" max="1" width="14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1348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1349</v>
      </c>
      <c r="R4">
        <v>2</v>
      </c>
      <c r="T4">
        <v>1</v>
      </c>
      <c r="AC4" s="11">
        <f t="shared" ref="AC4:AC11" si="0">SUM(B4:AB4)</f>
        <v>3</v>
      </c>
      <c r="AD4" s="27"/>
      <c r="AE4" s="45"/>
    </row>
    <row r="5" spans="1:32" ht="13.5" customHeight="1" x14ac:dyDescent="0.2">
      <c r="A5" t="s">
        <v>1350</v>
      </c>
      <c r="AC5" s="13">
        <f t="shared" si="0"/>
        <v>0</v>
      </c>
      <c r="AD5" s="28"/>
      <c r="AE5" s="46"/>
    </row>
    <row r="6" spans="1:32" ht="13.5" customHeight="1" x14ac:dyDescent="0.2">
      <c r="A6" s="2" t="s">
        <v>1351</v>
      </c>
      <c r="AC6" s="13">
        <f t="shared" si="0"/>
        <v>0</v>
      </c>
      <c r="AD6" s="28"/>
      <c r="AE6" s="46"/>
    </row>
    <row r="7" spans="1:32" ht="13.5" customHeight="1" x14ac:dyDescent="0.2">
      <c r="A7" s="2" t="s">
        <v>1352</v>
      </c>
      <c r="AC7" s="13">
        <f t="shared" si="0"/>
        <v>0</v>
      </c>
      <c r="AD7" s="28"/>
      <c r="AE7" s="46"/>
    </row>
    <row r="8" spans="1:32" ht="13.5" customHeight="1" x14ac:dyDescent="0.2">
      <c r="A8" s="2" t="s">
        <v>1354</v>
      </c>
      <c r="AC8" s="13">
        <f t="shared" si="0"/>
        <v>0</v>
      </c>
      <c r="AD8" s="28"/>
      <c r="AE8" s="46"/>
    </row>
    <row r="9" spans="1:32" ht="13.5" customHeight="1" x14ac:dyDescent="0.2">
      <c r="A9" s="2" t="s">
        <v>1353</v>
      </c>
      <c r="AC9" s="13">
        <f t="shared" si="0"/>
        <v>0</v>
      </c>
      <c r="AD9" s="28"/>
      <c r="AE9" s="46"/>
    </row>
    <row r="10" spans="1:32" ht="13.5" customHeight="1" x14ac:dyDescent="0.2">
      <c r="A10" s="8" t="s">
        <v>75</v>
      </c>
      <c r="AC10" s="13">
        <f t="shared" si="0"/>
        <v>0</v>
      </c>
      <c r="AD10" s="30"/>
      <c r="AE10" s="33"/>
    </row>
    <row r="11" spans="1:32" ht="13.5" customHeight="1" x14ac:dyDescent="0.2">
      <c r="A11" s="25" t="s">
        <v>115</v>
      </c>
      <c r="AC11" s="15">
        <f t="shared" si="0"/>
        <v>0</v>
      </c>
      <c r="AD11" s="29"/>
      <c r="AE11" s="33"/>
      <c r="AF11"/>
    </row>
    <row r="12" spans="1:32" ht="13.5" customHeight="1" x14ac:dyDescent="0.2">
      <c r="A12" s="26"/>
      <c r="B12" s="20">
        <f t="shared" ref="B12:AC12" si="1">SUM(B4:B11)</f>
        <v>0</v>
      </c>
      <c r="C12" s="21">
        <f t="shared" si="1"/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2</v>
      </c>
      <c r="S12" s="21">
        <f t="shared" si="1"/>
        <v>0</v>
      </c>
      <c r="T12" s="21">
        <f t="shared" si="1"/>
        <v>1</v>
      </c>
      <c r="U12" s="21">
        <f t="shared" si="1"/>
        <v>0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2">
        <f t="shared" si="1"/>
        <v>0</v>
      </c>
      <c r="AC12" s="23">
        <f t="shared" si="1"/>
        <v>3</v>
      </c>
      <c r="AD12" s="29"/>
      <c r="AE12" s="23"/>
      <c r="AF12"/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8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AB18" sqref="B18:AB18"/>
    </sheetView>
  </sheetViews>
  <sheetFormatPr defaultRowHeight="13.5" customHeight="1" x14ac:dyDescent="0.2"/>
  <cols>
    <col min="1" max="1" width="32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8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39" customHeight="1" x14ac:dyDescent="0.2">
      <c r="A3" s="3" t="s">
        <v>1185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1173</v>
      </c>
      <c r="R4">
        <v>1</v>
      </c>
      <c r="AC4" s="11">
        <f t="shared" ref="AC4:AC15" si="0">SUM(B4:AB4)</f>
        <v>1</v>
      </c>
      <c r="AD4" s="27"/>
      <c r="AE4" s="45"/>
    </row>
    <row r="5" spans="1:31" ht="13.5" customHeight="1" x14ac:dyDescent="0.2">
      <c r="A5" t="s">
        <v>1174</v>
      </c>
      <c r="AC5" s="13">
        <f t="shared" si="0"/>
        <v>0</v>
      </c>
      <c r="AD5" s="28"/>
      <c r="AE5" s="46"/>
    </row>
    <row r="6" spans="1:31" ht="13.5" customHeight="1" x14ac:dyDescent="0.2">
      <c r="A6" s="2" t="s">
        <v>1175</v>
      </c>
      <c r="AC6" s="13">
        <f t="shared" si="0"/>
        <v>0</v>
      </c>
      <c r="AD6" s="28"/>
      <c r="AE6" s="46"/>
    </row>
    <row r="7" spans="1:31" ht="13.5" customHeight="1" x14ac:dyDescent="0.2">
      <c r="A7" t="s">
        <v>1176</v>
      </c>
      <c r="R7">
        <v>1</v>
      </c>
      <c r="AC7" s="13">
        <f t="shared" si="0"/>
        <v>1</v>
      </c>
      <c r="AD7" s="28"/>
      <c r="AE7" s="46"/>
    </row>
    <row r="8" spans="1:31" ht="13.5" customHeight="1" x14ac:dyDescent="0.2">
      <c r="A8" t="s">
        <v>1177</v>
      </c>
      <c r="AC8" s="13">
        <f t="shared" si="0"/>
        <v>0</v>
      </c>
      <c r="AD8" s="28"/>
      <c r="AE8" s="46"/>
    </row>
    <row r="9" spans="1:31" ht="13.5" customHeight="1" x14ac:dyDescent="0.2">
      <c r="A9" t="s">
        <v>1178</v>
      </c>
      <c r="AC9" s="13">
        <f t="shared" si="0"/>
        <v>0</v>
      </c>
      <c r="AD9" s="28"/>
      <c r="AE9" s="46"/>
    </row>
    <row r="10" spans="1:31" ht="13.5" customHeight="1" x14ac:dyDescent="0.2">
      <c r="A10" t="s">
        <v>1179</v>
      </c>
      <c r="R10">
        <v>1</v>
      </c>
      <c r="AC10" s="13">
        <f t="shared" si="0"/>
        <v>1</v>
      </c>
      <c r="AD10" s="28"/>
      <c r="AE10" s="46"/>
    </row>
    <row r="11" spans="1:31" ht="13.5" customHeight="1" x14ac:dyDescent="0.2">
      <c r="A11" t="s">
        <v>1180</v>
      </c>
      <c r="AC11" s="13">
        <f t="shared" si="0"/>
        <v>0</v>
      </c>
      <c r="AD11" s="28"/>
      <c r="AE11" s="46"/>
    </row>
    <row r="12" spans="1:31" ht="13.5" customHeight="1" x14ac:dyDescent="0.2">
      <c r="A12" s="64" t="s">
        <v>1181</v>
      </c>
      <c r="R12">
        <v>2</v>
      </c>
      <c r="AC12" s="13">
        <f t="shared" si="0"/>
        <v>2</v>
      </c>
      <c r="AD12" s="28"/>
      <c r="AE12" s="46"/>
    </row>
    <row r="13" spans="1:31" ht="13.5" customHeight="1" x14ac:dyDescent="0.2">
      <c r="A13" t="s">
        <v>1182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1183</v>
      </c>
      <c r="R14">
        <v>1</v>
      </c>
      <c r="AC14" s="13">
        <f t="shared" si="0"/>
        <v>1</v>
      </c>
      <c r="AD14" s="28"/>
      <c r="AE14" s="46"/>
    </row>
    <row r="15" spans="1:31" ht="13.5" customHeight="1" x14ac:dyDescent="0.2">
      <c r="A15" t="s">
        <v>1184</v>
      </c>
      <c r="O15">
        <v>1</v>
      </c>
      <c r="S15">
        <v>1</v>
      </c>
      <c r="AC15" s="13">
        <f t="shared" si="0"/>
        <v>2</v>
      </c>
      <c r="AD15" s="28"/>
      <c r="AE15" s="46"/>
    </row>
    <row r="16" spans="1:31" ht="13.5" customHeight="1" x14ac:dyDescent="0.2">
      <c r="A16" s="8" t="s">
        <v>75</v>
      </c>
      <c r="O16">
        <v>1</v>
      </c>
      <c r="AC16" s="13">
        <f>SUM(B16:AB16)</f>
        <v>1</v>
      </c>
      <c r="AD16" s="30"/>
      <c r="AE16" s="33"/>
    </row>
    <row r="17" spans="1:32" ht="13.5" customHeight="1" x14ac:dyDescent="0.2">
      <c r="A17" s="25" t="s">
        <v>115</v>
      </c>
      <c r="AC17" s="15">
        <f>SUM(B17:AB17)</f>
        <v>0</v>
      </c>
      <c r="AD17" s="29"/>
      <c r="AE17" s="33"/>
      <c r="AF17"/>
    </row>
    <row r="18" spans="1:32" ht="13.5" customHeight="1" x14ac:dyDescent="0.2">
      <c r="A18" s="26" t="s">
        <v>106</v>
      </c>
      <c r="B18" s="20">
        <f t="shared" ref="B18:AB18" si="1">SUM(B4:B17)</f>
        <v>0</v>
      </c>
      <c r="C18" s="21">
        <f t="shared" si="1"/>
        <v>0</v>
      </c>
      <c r="D18" s="21">
        <f t="shared" si="1"/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1">
        <f t="shared" si="1"/>
        <v>0</v>
      </c>
      <c r="O18" s="21">
        <f t="shared" si="1"/>
        <v>2</v>
      </c>
      <c r="P18" s="21">
        <f t="shared" si="1"/>
        <v>0</v>
      </c>
      <c r="Q18" s="21">
        <f t="shared" si="1"/>
        <v>0</v>
      </c>
      <c r="R18" s="21">
        <f t="shared" si="1"/>
        <v>6</v>
      </c>
      <c r="S18" s="21">
        <f t="shared" si="1"/>
        <v>1</v>
      </c>
      <c r="T18" s="21">
        <f t="shared" si="1"/>
        <v>0</v>
      </c>
      <c r="U18" s="21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0</v>
      </c>
      <c r="AC18" s="23">
        <f>SUM(AC4:AC17)</f>
        <v>9</v>
      </c>
      <c r="AD18" s="29"/>
      <c r="AE18" s="23"/>
      <c r="AF1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F16"/>
  <sheetViews>
    <sheetView workbookViewId="0">
      <pane xSplit="1" ySplit="3" topLeftCell="T4" activePane="bottomRight" state="frozen"/>
      <selection activeCell="U36" sqref="U36"/>
      <selection pane="topRight" activeCell="U36" sqref="U36"/>
      <selection pane="bottomLeft" activeCell="U36" sqref="U36"/>
      <selection pane="bottomRight" activeCell="U16" sqref="U16"/>
    </sheetView>
  </sheetViews>
  <sheetFormatPr defaultRowHeight="13.5" customHeight="1" x14ac:dyDescent="0.2"/>
  <cols>
    <col min="1" max="1" width="20.140625" style="2" customWidth="1"/>
    <col min="2" max="2" width="8" customWidth="1"/>
    <col min="3" max="3" width="6.42578125" customWidth="1"/>
    <col min="4" max="4" width="8.28515625" customWidth="1"/>
    <col min="5" max="5" width="8.42578125" customWidth="1"/>
    <col min="6" max="6" width="7.28515625" customWidth="1"/>
    <col min="7" max="7" width="8.28515625" customWidth="1"/>
    <col min="8" max="8" width="10" customWidth="1"/>
    <col min="9" max="9" width="10.7109375" customWidth="1"/>
    <col min="10" max="10" width="8.28515625" customWidth="1"/>
    <col min="12" max="12" width="8.7109375" customWidth="1"/>
    <col min="13" max="13" width="6.85546875" customWidth="1"/>
    <col min="14" max="14" width="7" customWidth="1"/>
    <col min="16" max="16" width="8" customWidth="1"/>
    <col min="17" max="17" width="7.28515625" customWidth="1"/>
    <col min="18" max="18" width="6.140625" customWidth="1"/>
    <col min="19" max="19" width="6.42578125" customWidth="1"/>
    <col min="20" max="20" width="8.85546875" customWidth="1"/>
    <col min="21" max="21" width="8.8554687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+Guide!A1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36.75" customHeight="1" x14ac:dyDescent="0.2">
      <c r="A3" s="3" t="s">
        <v>1606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1607</v>
      </c>
      <c r="AC4" s="11">
        <f t="shared" ref="AC4:AC15" si="0">SUM(B4:AB4)</f>
        <v>0</v>
      </c>
      <c r="AD4" s="27"/>
      <c r="AE4" s="45"/>
    </row>
    <row r="5" spans="1:32" ht="13.5" customHeight="1" x14ac:dyDescent="0.2">
      <c r="A5" t="s">
        <v>1608</v>
      </c>
      <c r="AC5" s="13">
        <f t="shared" si="0"/>
        <v>0</v>
      </c>
      <c r="AD5" s="28"/>
      <c r="AE5" s="46"/>
    </row>
    <row r="6" spans="1:32" ht="13.5" customHeight="1" x14ac:dyDescent="0.2">
      <c r="A6" t="s">
        <v>610</v>
      </c>
      <c r="AC6" s="13">
        <f t="shared" si="0"/>
        <v>0</v>
      </c>
      <c r="AD6" s="28"/>
      <c r="AE6" s="46"/>
    </row>
    <row r="7" spans="1:32" ht="13.5" customHeight="1" x14ac:dyDescent="0.2">
      <c r="A7" t="s">
        <v>723</v>
      </c>
      <c r="AC7" s="13">
        <f t="shared" si="0"/>
        <v>0</v>
      </c>
      <c r="AD7" s="28"/>
      <c r="AE7" s="46"/>
    </row>
    <row r="8" spans="1:32" ht="13.5" customHeight="1" x14ac:dyDescent="0.2">
      <c r="A8" t="s">
        <v>1609</v>
      </c>
      <c r="AC8" s="13">
        <f t="shared" si="0"/>
        <v>0</v>
      </c>
      <c r="AD8" s="28"/>
      <c r="AE8" s="46"/>
    </row>
    <row r="9" spans="1:32" ht="13.5" customHeight="1" x14ac:dyDescent="0.2">
      <c r="A9" t="s">
        <v>1036</v>
      </c>
      <c r="AC9" s="65">
        <f t="shared" si="0"/>
        <v>0</v>
      </c>
      <c r="AD9" s="28"/>
      <c r="AE9" s="46"/>
    </row>
    <row r="10" spans="1:32" ht="13.5" customHeight="1" x14ac:dyDescent="0.2">
      <c r="A10" t="s">
        <v>1610</v>
      </c>
      <c r="AC10" s="13">
        <f t="shared" si="0"/>
        <v>0</v>
      </c>
      <c r="AD10" s="28"/>
      <c r="AE10" s="46"/>
    </row>
    <row r="11" spans="1:32" ht="13.5" customHeight="1" x14ac:dyDescent="0.2">
      <c r="A11" t="s">
        <v>1611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1612</v>
      </c>
      <c r="AC12" s="13">
        <f t="shared" si="0"/>
        <v>0</v>
      </c>
      <c r="AD12" s="28"/>
      <c r="AE12" s="46"/>
    </row>
    <row r="13" spans="1:32" ht="13.5" customHeight="1" x14ac:dyDescent="0.2">
      <c r="A13" t="s">
        <v>488</v>
      </c>
      <c r="AC13" s="13">
        <f t="shared" si="0"/>
        <v>0</v>
      </c>
      <c r="AD13" s="28"/>
      <c r="AE13" s="46"/>
    </row>
    <row r="14" spans="1:32" ht="13.5" customHeight="1" x14ac:dyDescent="0.2">
      <c r="A14" s="8" t="s">
        <v>75</v>
      </c>
      <c r="AC14" s="13">
        <f t="shared" si="0"/>
        <v>0</v>
      </c>
      <c r="AD14" s="30"/>
      <c r="AE14" s="33"/>
    </row>
    <row r="15" spans="1:32" ht="13.5" customHeight="1" x14ac:dyDescent="0.2">
      <c r="A15" s="25" t="s">
        <v>115</v>
      </c>
      <c r="AC15" s="15">
        <f t="shared" si="0"/>
        <v>0</v>
      </c>
      <c r="AD15" s="29"/>
      <c r="AE15" s="33"/>
      <c r="AF15"/>
    </row>
    <row r="16" spans="1:32" ht="13.5" customHeight="1" x14ac:dyDescent="0.2">
      <c r="A16" s="26" t="s">
        <v>106</v>
      </c>
      <c r="B16" s="20">
        <f t="shared" ref="B16:AC16" si="1">SUM(B4:B15)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1"/>
        <v>0</v>
      </c>
      <c r="X16" s="21">
        <f t="shared" si="1"/>
        <v>0</v>
      </c>
      <c r="Y16" s="21">
        <f t="shared" si="1"/>
        <v>0</v>
      </c>
      <c r="Z16" s="21">
        <f t="shared" si="1"/>
        <v>0</v>
      </c>
      <c r="AA16" s="21">
        <f t="shared" si="1"/>
        <v>0</v>
      </c>
      <c r="AB16" s="22">
        <f t="shared" si="1"/>
        <v>0</v>
      </c>
      <c r="AC16" s="23">
        <f t="shared" si="1"/>
        <v>0</v>
      </c>
      <c r="AD16" s="29"/>
      <c r="AE16" s="23"/>
      <c r="AF16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29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9" sqref="U29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1308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98" t="s">
        <v>443</v>
      </c>
      <c r="R4">
        <v>4</v>
      </c>
      <c r="AC4" s="11">
        <f t="shared" ref="AC4:AC28" si="0">SUM(B4:AB4)</f>
        <v>4</v>
      </c>
      <c r="AD4" s="27"/>
      <c r="AE4" s="45"/>
    </row>
    <row r="5" spans="1:31" ht="13.5" customHeight="1" x14ac:dyDescent="0.2">
      <c r="A5" s="99" t="s">
        <v>444</v>
      </c>
      <c r="R5">
        <v>2</v>
      </c>
      <c r="AC5" s="13">
        <f t="shared" si="0"/>
        <v>2</v>
      </c>
      <c r="AD5" s="28"/>
      <c r="AE5" s="46"/>
    </row>
    <row r="6" spans="1:31" ht="13.5" customHeight="1" x14ac:dyDescent="0.2">
      <c r="A6" s="99" t="s">
        <v>445</v>
      </c>
      <c r="AC6" s="13">
        <f t="shared" si="0"/>
        <v>0</v>
      </c>
      <c r="AD6" s="28"/>
      <c r="AE6" s="46"/>
    </row>
    <row r="7" spans="1:31" ht="13.5" customHeight="1" x14ac:dyDescent="0.2">
      <c r="A7" s="99" t="s">
        <v>446</v>
      </c>
      <c r="AC7" s="13">
        <f t="shared" si="0"/>
        <v>0</v>
      </c>
      <c r="AD7" s="28"/>
      <c r="AE7" s="46"/>
    </row>
    <row r="8" spans="1:31" ht="13.5" customHeight="1" x14ac:dyDescent="0.2">
      <c r="A8" s="99" t="s">
        <v>448</v>
      </c>
      <c r="AC8" s="13">
        <f t="shared" si="0"/>
        <v>0</v>
      </c>
      <c r="AD8" s="28"/>
      <c r="AE8" s="46"/>
    </row>
    <row r="9" spans="1:31" ht="13.5" customHeight="1" x14ac:dyDescent="0.2">
      <c r="A9" s="99" t="s">
        <v>450</v>
      </c>
      <c r="P9">
        <v>1</v>
      </c>
      <c r="T9">
        <v>3</v>
      </c>
      <c r="AB9">
        <v>1</v>
      </c>
      <c r="AC9" s="13">
        <f t="shared" si="0"/>
        <v>5</v>
      </c>
      <c r="AD9" s="28"/>
      <c r="AE9" s="46"/>
    </row>
    <row r="10" spans="1:31" ht="13.5" customHeight="1" x14ac:dyDescent="0.2">
      <c r="A10" s="99" t="s">
        <v>451</v>
      </c>
      <c r="D10">
        <v>1</v>
      </c>
      <c r="P10">
        <v>1</v>
      </c>
      <c r="R10">
        <v>1</v>
      </c>
      <c r="AB10">
        <v>1</v>
      </c>
      <c r="AC10" s="13">
        <f t="shared" si="0"/>
        <v>4</v>
      </c>
      <c r="AD10" s="28"/>
      <c r="AE10" s="46"/>
    </row>
    <row r="11" spans="1:31" ht="13.5" customHeight="1" x14ac:dyDescent="0.2">
      <c r="A11" s="99" t="s">
        <v>1307</v>
      </c>
      <c r="S11">
        <v>1</v>
      </c>
      <c r="AA11">
        <v>1</v>
      </c>
      <c r="AC11" s="13">
        <f t="shared" si="0"/>
        <v>2</v>
      </c>
      <c r="AD11" s="28"/>
      <c r="AE11" s="46"/>
    </row>
    <row r="12" spans="1:31" ht="13.5" customHeight="1" x14ac:dyDescent="0.2">
      <c r="A12" s="99" t="s">
        <v>452</v>
      </c>
      <c r="R12">
        <v>1</v>
      </c>
      <c r="AC12" s="13">
        <f t="shared" si="0"/>
        <v>1</v>
      </c>
      <c r="AD12" s="28"/>
      <c r="AE12" s="46"/>
    </row>
    <row r="13" spans="1:31" ht="13.5" customHeight="1" x14ac:dyDescent="0.2">
      <c r="A13" s="99" t="s">
        <v>453</v>
      </c>
      <c r="T13">
        <v>2</v>
      </c>
      <c r="AC13" s="13">
        <f t="shared" si="0"/>
        <v>2</v>
      </c>
      <c r="AD13" s="28"/>
      <c r="AE13" s="46"/>
    </row>
    <row r="14" spans="1:31" ht="13.5" customHeight="1" x14ac:dyDescent="0.2">
      <c r="A14" s="99" t="s">
        <v>454</v>
      </c>
      <c r="AC14" s="13">
        <f t="shared" si="0"/>
        <v>0</v>
      </c>
      <c r="AD14" s="28"/>
      <c r="AE14" s="46"/>
    </row>
    <row r="15" spans="1:31" ht="13.5" customHeight="1" x14ac:dyDescent="0.2">
      <c r="A15" s="99" t="s">
        <v>455</v>
      </c>
      <c r="AC15" s="13">
        <f t="shared" si="0"/>
        <v>0</v>
      </c>
      <c r="AD15" s="28"/>
      <c r="AE15" s="46"/>
    </row>
    <row r="16" spans="1:31" ht="13.5" customHeight="1" x14ac:dyDescent="0.2">
      <c r="A16" s="99" t="s">
        <v>447</v>
      </c>
      <c r="AC16" s="13">
        <f t="shared" si="0"/>
        <v>0</v>
      </c>
      <c r="AD16" s="28"/>
      <c r="AE16" s="46"/>
    </row>
    <row r="17" spans="1:32" ht="13.5" customHeight="1" x14ac:dyDescent="0.2">
      <c r="A17" s="99" t="s">
        <v>456</v>
      </c>
      <c r="R17">
        <v>2</v>
      </c>
      <c r="AC17" s="13">
        <f t="shared" si="0"/>
        <v>2</v>
      </c>
      <c r="AD17" s="28"/>
      <c r="AE17" s="46"/>
    </row>
    <row r="18" spans="1:32" ht="13.5" customHeight="1" x14ac:dyDescent="0.2">
      <c r="A18" s="99" t="s">
        <v>449</v>
      </c>
      <c r="R18">
        <v>2</v>
      </c>
      <c r="AC18" s="13">
        <f t="shared" si="0"/>
        <v>2</v>
      </c>
      <c r="AD18" s="28"/>
      <c r="AE18" s="46"/>
    </row>
    <row r="19" spans="1:32" ht="13.5" customHeight="1" x14ac:dyDescent="0.2">
      <c r="A19" s="99" t="s">
        <v>457</v>
      </c>
      <c r="R19">
        <v>1</v>
      </c>
      <c r="T19">
        <v>1</v>
      </c>
      <c r="AC19" s="13">
        <f t="shared" si="0"/>
        <v>2</v>
      </c>
      <c r="AD19" s="28"/>
      <c r="AE19" s="46"/>
    </row>
    <row r="20" spans="1:32" ht="13.5" customHeight="1" x14ac:dyDescent="0.2">
      <c r="A20" s="99" t="s">
        <v>458</v>
      </c>
      <c r="AC20" s="13">
        <f t="shared" si="0"/>
        <v>0</v>
      </c>
      <c r="AD20" s="28"/>
      <c r="AE20" s="46"/>
    </row>
    <row r="21" spans="1:32" ht="13.5" customHeight="1" x14ac:dyDescent="0.2">
      <c r="A21" s="99" t="s">
        <v>459</v>
      </c>
      <c r="R21">
        <v>2</v>
      </c>
      <c r="T21">
        <v>1</v>
      </c>
      <c r="AC21" s="13">
        <f t="shared" si="0"/>
        <v>3</v>
      </c>
      <c r="AD21" s="28"/>
      <c r="AE21" s="46"/>
    </row>
    <row r="22" spans="1:32" ht="13.5" customHeight="1" x14ac:dyDescent="0.2">
      <c r="A22" s="99" t="s">
        <v>460</v>
      </c>
      <c r="AC22" s="13">
        <f t="shared" si="0"/>
        <v>0</v>
      </c>
      <c r="AD22" s="28"/>
      <c r="AE22" s="46"/>
    </row>
    <row r="23" spans="1:32" ht="13.5" customHeight="1" x14ac:dyDescent="0.2">
      <c r="A23" s="99" t="s">
        <v>461</v>
      </c>
      <c r="AC23" s="13">
        <f t="shared" si="0"/>
        <v>0</v>
      </c>
      <c r="AD23" s="28"/>
      <c r="AE23" s="46"/>
    </row>
    <row r="24" spans="1:32" ht="13.5" customHeight="1" x14ac:dyDescent="0.2">
      <c r="A24" s="99" t="s">
        <v>1656</v>
      </c>
      <c r="AC24" s="13">
        <f t="shared" si="0"/>
        <v>0</v>
      </c>
      <c r="AD24" s="28"/>
      <c r="AE24" s="46"/>
    </row>
    <row r="25" spans="1:32" ht="13.5" customHeight="1" x14ac:dyDescent="0.2">
      <c r="A25" s="99" t="s">
        <v>1657</v>
      </c>
      <c r="AC25" s="13">
        <f t="shared" si="0"/>
        <v>0</v>
      </c>
      <c r="AD25" s="28"/>
      <c r="AE25" s="46"/>
    </row>
    <row r="26" spans="1:32" ht="13.5" customHeight="1" x14ac:dyDescent="0.2">
      <c r="A26" s="99" t="s">
        <v>462</v>
      </c>
      <c r="AC26" s="13">
        <f t="shared" si="0"/>
        <v>0</v>
      </c>
      <c r="AD26" s="28"/>
      <c r="AE26" s="46"/>
    </row>
    <row r="27" spans="1:32" ht="13.5" customHeight="1" x14ac:dyDescent="0.2">
      <c r="A27" s="8" t="s">
        <v>75</v>
      </c>
      <c r="AC27" s="13">
        <f t="shared" si="0"/>
        <v>0</v>
      </c>
      <c r="AD27" s="28"/>
      <c r="AE27" s="46"/>
    </row>
    <row r="28" spans="1:32" ht="13.5" customHeight="1" x14ac:dyDescent="0.2">
      <c r="A28" s="25" t="s">
        <v>115</v>
      </c>
      <c r="AC28" s="15">
        <f t="shared" si="0"/>
        <v>0</v>
      </c>
      <c r="AD28" s="29"/>
      <c r="AE28" s="33"/>
      <c r="AF28"/>
    </row>
    <row r="29" spans="1:32" ht="13.5" customHeight="1" x14ac:dyDescent="0.2">
      <c r="A29" s="26" t="s">
        <v>106</v>
      </c>
      <c r="B29" s="20">
        <f t="shared" ref="B29:AC29" si="1">SUM(B4:B28)</f>
        <v>0</v>
      </c>
      <c r="C29" s="21">
        <f t="shared" si="1"/>
        <v>0</v>
      </c>
      <c r="D29" s="21">
        <f t="shared" si="1"/>
        <v>1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1">
        <f t="shared" si="1"/>
        <v>0</v>
      </c>
      <c r="I29" s="21">
        <f t="shared" si="1"/>
        <v>0</v>
      </c>
      <c r="J29" s="21">
        <f t="shared" si="1"/>
        <v>0</v>
      </c>
      <c r="K29" s="21">
        <f t="shared" si="1"/>
        <v>0</v>
      </c>
      <c r="L29" s="21">
        <f t="shared" si="1"/>
        <v>0</v>
      </c>
      <c r="M29" s="21">
        <f t="shared" si="1"/>
        <v>0</v>
      </c>
      <c r="N29" s="21">
        <f t="shared" si="1"/>
        <v>0</v>
      </c>
      <c r="O29" s="21">
        <f t="shared" si="1"/>
        <v>0</v>
      </c>
      <c r="P29" s="21">
        <f t="shared" si="1"/>
        <v>2</v>
      </c>
      <c r="Q29" s="21">
        <f t="shared" si="1"/>
        <v>0</v>
      </c>
      <c r="R29" s="21">
        <f t="shared" si="1"/>
        <v>15</v>
      </c>
      <c r="S29" s="21">
        <f t="shared" si="1"/>
        <v>1</v>
      </c>
      <c r="T29" s="21">
        <f t="shared" si="1"/>
        <v>7</v>
      </c>
      <c r="U29" s="21">
        <f t="shared" si="1"/>
        <v>0</v>
      </c>
      <c r="V29" s="21">
        <f t="shared" si="1"/>
        <v>0</v>
      </c>
      <c r="W29" s="21">
        <f t="shared" si="1"/>
        <v>0</v>
      </c>
      <c r="X29" s="21">
        <f t="shared" si="1"/>
        <v>0</v>
      </c>
      <c r="Y29" s="21">
        <f t="shared" si="1"/>
        <v>0</v>
      </c>
      <c r="Z29" s="21">
        <f t="shared" si="1"/>
        <v>0</v>
      </c>
      <c r="AA29" s="21">
        <f t="shared" si="1"/>
        <v>1</v>
      </c>
      <c r="AB29" s="22">
        <f t="shared" si="1"/>
        <v>2</v>
      </c>
      <c r="AC29" s="23">
        <f t="shared" si="1"/>
        <v>29</v>
      </c>
      <c r="AD29" s="29"/>
      <c r="AE29" s="23"/>
      <c r="AF29"/>
    </row>
  </sheetData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AF16"/>
  <sheetViews>
    <sheetView workbookViewId="0">
      <pane xSplit="1" ySplit="3" topLeftCell="G4" activePane="bottomRight" state="frozen"/>
      <selection activeCell="U36" sqref="U36"/>
      <selection pane="topRight" activeCell="U36" sqref="U36"/>
      <selection pane="bottomLeft" activeCell="U36" sqref="U36"/>
      <selection pane="bottomRight" activeCell="U16" sqref="U16"/>
    </sheetView>
  </sheetViews>
  <sheetFormatPr defaultRowHeight="13.5" customHeight="1" x14ac:dyDescent="0.2"/>
  <cols>
    <col min="1" max="1" width="27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0.5" customHeight="1" x14ac:dyDescent="0.2">
      <c r="A3" s="3" t="s">
        <v>1196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8" t="s">
        <v>1186</v>
      </c>
      <c r="AC4" s="11">
        <f t="shared" ref="AC4:AC15" si="0">SUM(B4:AB4)</f>
        <v>0</v>
      </c>
      <c r="AD4" s="27"/>
      <c r="AE4" s="45">
        <v>2.4E-2</v>
      </c>
    </row>
    <row r="5" spans="1:32" ht="13.5" customHeight="1" x14ac:dyDescent="0.2">
      <c r="A5" s="8" t="s">
        <v>1187</v>
      </c>
      <c r="AC5" s="13">
        <f t="shared" si="0"/>
        <v>0</v>
      </c>
      <c r="AD5" s="28"/>
      <c r="AE5" s="46">
        <v>4.9000000000000002E-2</v>
      </c>
    </row>
    <row r="6" spans="1:32" ht="13.5" customHeight="1" x14ac:dyDescent="0.2">
      <c r="A6" s="8" t="s">
        <v>1188</v>
      </c>
      <c r="AC6" s="13">
        <f t="shared" si="0"/>
        <v>0</v>
      </c>
      <c r="AD6" s="28"/>
      <c r="AE6" s="46">
        <v>0.10299999999999999</v>
      </c>
    </row>
    <row r="7" spans="1:32" ht="13.5" customHeight="1" x14ac:dyDescent="0.2">
      <c r="A7" s="8" t="s">
        <v>1189</v>
      </c>
      <c r="AC7" s="13">
        <f t="shared" si="0"/>
        <v>0</v>
      </c>
      <c r="AD7" s="28"/>
      <c r="AE7" s="46">
        <v>0.31</v>
      </c>
    </row>
    <row r="8" spans="1:32" ht="13.5" customHeight="1" x14ac:dyDescent="0.2">
      <c r="A8" s="8" t="s">
        <v>1190</v>
      </c>
      <c r="AC8" s="13">
        <f t="shared" si="0"/>
        <v>0</v>
      </c>
      <c r="AD8" s="28"/>
      <c r="AE8" s="46">
        <v>5.1999999999999998E-2</v>
      </c>
    </row>
    <row r="9" spans="1:32" ht="13.5" customHeight="1" x14ac:dyDescent="0.2">
      <c r="A9" s="8" t="s">
        <v>1192</v>
      </c>
      <c r="D9">
        <v>1</v>
      </c>
      <c r="AC9" s="13">
        <f t="shared" si="0"/>
        <v>1</v>
      </c>
      <c r="AD9" s="28"/>
      <c r="AE9" s="46">
        <v>0.124</v>
      </c>
    </row>
    <row r="10" spans="1:32" ht="13.5" customHeight="1" x14ac:dyDescent="0.2">
      <c r="A10" s="8" t="s">
        <v>1191</v>
      </c>
      <c r="AC10" s="13">
        <f t="shared" si="0"/>
        <v>0</v>
      </c>
      <c r="AD10" s="28"/>
      <c r="AE10" s="46">
        <v>1.7999999999999999E-2</v>
      </c>
    </row>
    <row r="11" spans="1:32" ht="13.5" customHeight="1" x14ac:dyDescent="0.2">
      <c r="A11" s="8" t="s">
        <v>1193</v>
      </c>
      <c r="AC11" s="13">
        <f t="shared" si="0"/>
        <v>0</v>
      </c>
      <c r="AD11" s="28"/>
      <c r="AE11" s="46">
        <v>0.01</v>
      </c>
    </row>
    <row r="12" spans="1:32" ht="13.5" customHeight="1" x14ac:dyDescent="0.2">
      <c r="A12" s="8" t="s">
        <v>1194</v>
      </c>
      <c r="AC12" s="13">
        <f t="shared" si="0"/>
        <v>0</v>
      </c>
      <c r="AD12" s="28"/>
      <c r="AE12" s="46">
        <v>1.9E-2</v>
      </c>
    </row>
    <row r="13" spans="1:32" ht="13.5" customHeight="1" x14ac:dyDescent="0.2">
      <c r="A13" s="8" t="s">
        <v>1195</v>
      </c>
      <c r="AC13" s="13">
        <f t="shared" si="0"/>
        <v>0</v>
      </c>
      <c r="AD13" s="28"/>
      <c r="AE13" s="46">
        <v>4.1000000000000002E-2</v>
      </c>
    </row>
    <row r="14" spans="1:32" ht="13.5" customHeight="1" x14ac:dyDescent="0.2">
      <c r="A14" s="8" t="s">
        <v>75</v>
      </c>
      <c r="AC14" s="13">
        <f t="shared" si="0"/>
        <v>0</v>
      </c>
      <c r="AD14" s="30"/>
      <c r="AE14" s="33"/>
    </row>
    <row r="15" spans="1:32" ht="13.5" customHeight="1" x14ac:dyDescent="0.2">
      <c r="A15" s="25" t="s">
        <v>115</v>
      </c>
      <c r="AC15" s="15">
        <f t="shared" si="0"/>
        <v>0</v>
      </c>
      <c r="AD15" s="29"/>
      <c r="AE15" s="33"/>
      <c r="AF15"/>
    </row>
    <row r="16" spans="1:32" ht="13.5" customHeight="1" x14ac:dyDescent="0.2">
      <c r="A16" s="26" t="s">
        <v>106</v>
      </c>
      <c r="B16" s="20">
        <f t="shared" ref="B16:AC16" si="1">SUM(B4:B15)</f>
        <v>0</v>
      </c>
      <c r="C16" s="21">
        <f t="shared" si="1"/>
        <v>0</v>
      </c>
      <c r="D16" s="21">
        <f t="shared" si="1"/>
        <v>1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1"/>
        <v>0</v>
      </c>
      <c r="X16" s="21">
        <f t="shared" si="1"/>
        <v>0</v>
      </c>
      <c r="Y16" s="21">
        <f t="shared" si="1"/>
        <v>0</v>
      </c>
      <c r="Z16" s="21">
        <f t="shared" si="1"/>
        <v>0</v>
      </c>
      <c r="AA16" s="21">
        <f t="shared" si="1"/>
        <v>0</v>
      </c>
      <c r="AB16" s="22">
        <f t="shared" si="1"/>
        <v>0</v>
      </c>
      <c r="AC16" s="23">
        <f t="shared" si="1"/>
        <v>1</v>
      </c>
      <c r="AD16" s="29"/>
      <c r="AE16" s="52">
        <f>SUM(AE4:AE15)</f>
        <v>0.75000000000000011</v>
      </c>
      <c r="AF16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F24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4" sqref="U24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1290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8" t="s">
        <v>463</v>
      </c>
      <c r="R4">
        <v>2</v>
      </c>
      <c r="T4">
        <v>1</v>
      </c>
      <c r="AC4" s="11">
        <f t="shared" ref="AC4:AC23" si="0">SUM(B4:AB4)</f>
        <v>3</v>
      </c>
      <c r="AD4" s="27"/>
      <c r="AE4" s="45">
        <f>0.344099</f>
        <v>0.34409899999999999</v>
      </c>
    </row>
    <row r="5" spans="1:31" ht="13.5" customHeight="1" x14ac:dyDescent="0.2">
      <c r="A5" s="8" t="s">
        <v>464</v>
      </c>
      <c r="AB5">
        <v>1</v>
      </c>
      <c r="AC5" s="13">
        <f t="shared" si="0"/>
        <v>1</v>
      </c>
      <c r="AD5" s="28"/>
      <c r="AE5" s="46">
        <f>0.390805</f>
        <v>0.39080500000000001</v>
      </c>
    </row>
    <row r="6" spans="1:31" ht="13.5" customHeight="1" x14ac:dyDescent="0.2">
      <c r="A6" s="8" t="s">
        <v>465</v>
      </c>
      <c r="R6">
        <v>1</v>
      </c>
      <c r="T6">
        <v>2</v>
      </c>
      <c r="AC6" s="13">
        <f t="shared" si="0"/>
        <v>3</v>
      </c>
      <c r="AD6" s="28"/>
      <c r="AE6" s="46">
        <f>0.246708</f>
        <v>0.24670800000000001</v>
      </c>
    </row>
    <row r="7" spans="1:31" ht="13.5" customHeight="1" x14ac:dyDescent="0.2">
      <c r="A7" s="8" t="s">
        <v>466</v>
      </c>
      <c r="AC7" s="13">
        <f t="shared" si="0"/>
        <v>0</v>
      </c>
      <c r="AD7" s="28"/>
      <c r="AE7" s="46">
        <f>0.352881</f>
        <v>0.352881</v>
      </c>
    </row>
    <row r="8" spans="1:31" ht="13.5" customHeight="1" x14ac:dyDescent="0.2">
      <c r="A8" s="8" t="s">
        <v>467</v>
      </c>
      <c r="P8">
        <v>1</v>
      </c>
      <c r="AC8" s="13">
        <f t="shared" si="0"/>
        <v>1</v>
      </c>
      <c r="AD8" s="28"/>
      <c r="AE8" s="46">
        <f>0.288766</f>
        <v>0.28876600000000002</v>
      </c>
    </row>
    <row r="9" spans="1:31" ht="13.5" customHeight="1" x14ac:dyDescent="0.2">
      <c r="A9" s="8" t="s">
        <v>468</v>
      </c>
      <c r="D9">
        <v>1</v>
      </c>
      <c r="J9">
        <v>1</v>
      </c>
      <c r="M9">
        <v>1</v>
      </c>
      <c r="R9">
        <v>6</v>
      </c>
      <c r="T9">
        <v>1</v>
      </c>
      <c r="AC9" s="13">
        <f t="shared" si="0"/>
        <v>10</v>
      </c>
      <c r="AD9" s="28"/>
      <c r="AE9" s="46">
        <f>1.20251</f>
        <v>1.20251</v>
      </c>
    </row>
    <row r="10" spans="1:31" ht="13.5" customHeight="1" x14ac:dyDescent="0.2">
      <c r="A10" s="8" t="s">
        <v>469</v>
      </c>
      <c r="AC10" s="13">
        <f t="shared" si="0"/>
        <v>0</v>
      </c>
      <c r="AD10" s="28"/>
      <c r="AE10" s="46">
        <f>0.350054</f>
        <v>0.35005399999999998</v>
      </c>
    </row>
    <row r="11" spans="1:31" ht="13.5" customHeight="1" x14ac:dyDescent="0.2">
      <c r="A11" s="8" t="s">
        <v>470</v>
      </c>
      <c r="D11">
        <v>1</v>
      </c>
      <c r="AB11">
        <v>1</v>
      </c>
      <c r="AC11" s="13">
        <f t="shared" si="0"/>
        <v>2</v>
      </c>
      <c r="AD11" s="28"/>
      <c r="AE11" s="46">
        <f>1.180676</f>
        <v>1.1806760000000001</v>
      </c>
    </row>
    <row r="12" spans="1:31" ht="13.5" customHeight="1" x14ac:dyDescent="0.2">
      <c r="A12" s="8" t="s">
        <v>471</v>
      </c>
      <c r="AC12" s="13">
        <f t="shared" si="0"/>
        <v>0</v>
      </c>
      <c r="AD12" s="28"/>
      <c r="AE12" s="46">
        <f>0.067384</f>
        <v>6.7383999999999999E-2</v>
      </c>
    </row>
    <row r="13" spans="1:31" ht="13.5" customHeight="1" x14ac:dyDescent="0.2">
      <c r="A13" s="8" t="s">
        <v>472</v>
      </c>
      <c r="R13">
        <v>1</v>
      </c>
      <c r="AC13" s="13">
        <f t="shared" si="0"/>
        <v>1</v>
      </c>
      <c r="AD13" s="28"/>
      <c r="AE13" s="46">
        <f>0.179862</f>
        <v>0.17986199999999999</v>
      </c>
    </row>
    <row r="14" spans="1:31" ht="13.5" customHeight="1" x14ac:dyDescent="0.2">
      <c r="A14" s="8" t="s">
        <v>473</v>
      </c>
      <c r="AC14" s="13">
        <f t="shared" si="0"/>
        <v>0</v>
      </c>
      <c r="AD14" s="28"/>
      <c r="AE14" s="46">
        <f>0.038073</f>
        <v>3.8073000000000003E-2</v>
      </c>
    </row>
    <row r="15" spans="1:31" ht="13.5" customHeight="1" x14ac:dyDescent="0.2">
      <c r="A15" s="8" t="s">
        <v>373</v>
      </c>
      <c r="R15">
        <v>2</v>
      </c>
      <c r="AC15" s="13">
        <f t="shared" si="0"/>
        <v>2</v>
      </c>
      <c r="AD15" s="28"/>
      <c r="AE15" s="46">
        <f>0.15656</f>
        <v>0.15656</v>
      </c>
    </row>
    <row r="16" spans="1:31" ht="13.5" customHeight="1" x14ac:dyDescent="0.2">
      <c r="A16" s="8" t="s">
        <v>474</v>
      </c>
      <c r="AC16" s="13">
        <f t="shared" si="0"/>
        <v>0</v>
      </c>
      <c r="AD16" s="28"/>
      <c r="AE16" s="46">
        <f>0.250067</f>
        <v>0.25006699999999998</v>
      </c>
    </row>
    <row r="17" spans="1:32" ht="13.5" customHeight="1" x14ac:dyDescent="0.2">
      <c r="A17" s="8" t="s">
        <v>475</v>
      </c>
      <c r="AC17" s="13">
        <f t="shared" si="0"/>
        <v>0</v>
      </c>
      <c r="AD17" s="28"/>
      <c r="AE17" s="46">
        <f>0.108029</f>
        <v>0.108029</v>
      </c>
    </row>
    <row r="18" spans="1:32" ht="13.5" customHeight="1" x14ac:dyDescent="0.2">
      <c r="A18" s="8" t="s">
        <v>476</v>
      </c>
      <c r="D18">
        <v>1</v>
      </c>
      <c r="R18">
        <v>2</v>
      </c>
      <c r="AC18" s="13">
        <f t="shared" si="0"/>
        <v>3</v>
      </c>
      <c r="AD18" s="28"/>
      <c r="AE18" s="46">
        <f>0.419561</f>
        <v>0.41956100000000002</v>
      </c>
    </row>
    <row r="19" spans="1:32" ht="13.5" customHeight="1" x14ac:dyDescent="0.2">
      <c r="A19" s="8" t="s">
        <v>477</v>
      </c>
      <c r="R19">
        <v>3</v>
      </c>
      <c r="AC19" s="13">
        <f t="shared" si="0"/>
        <v>3</v>
      </c>
      <c r="AD19" s="28"/>
      <c r="AE19" s="46">
        <f>0.342054</f>
        <v>0.34205400000000002</v>
      </c>
    </row>
    <row r="20" spans="1:32" ht="13.5" customHeight="1" x14ac:dyDescent="0.2">
      <c r="A20" s="8" t="s">
        <v>478</v>
      </c>
      <c r="AC20" s="13">
        <f t="shared" si="0"/>
        <v>0</v>
      </c>
      <c r="AD20" s="28"/>
      <c r="AE20" s="46">
        <f>0.151841</f>
        <v>0.151841</v>
      </c>
    </row>
    <row r="21" spans="1:32" ht="13.5" customHeight="1" x14ac:dyDescent="0.2">
      <c r="A21" s="8" t="s">
        <v>479</v>
      </c>
      <c r="D21">
        <v>2</v>
      </c>
      <c r="R21">
        <v>2</v>
      </c>
      <c r="T21">
        <v>3</v>
      </c>
      <c r="AC21" s="13">
        <f t="shared" si="0"/>
        <v>7</v>
      </c>
      <c r="AD21" s="28"/>
      <c r="AE21" s="46">
        <f>0.465414</f>
        <v>0.46541399999999999</v>
      </c>
    </row>
    <row r="22" spans="1:32" ht="13.5" customHeight="1" x14ac:dyDescent="0.2">
      <c r="A22" s="8" t="s">
        <v>75</v>
      </c>
      <c r="AC22" s="13">
        <f t="shared" si="0"/>
        <v>0</v>
      </c>
      <c r="AD22" s="30"/>
      <c r="AE22" s="33"/>
    </row>
    <row r="23" spans="1:32" ht="13.5" customHeight="1" x14ac:dyDescent="0.2">
      <c r="A23" s="25" t="s">
        <v>115</v>
      </c>
      <c r="AC23" s="15">
        <f t="shared" si="0"/>
        <v>0</v>
      </c>
      <c r="AD23" s="29"/>
      <c r="AE23" s="33"/>
      <c r="AF23"/>
    </row>
    <row r="24" spans="1:32" ht="13.5" customHeight="1" x14ac:dyDescent="0.2">
      <c r="A24" s="26" t="s">
        <v>106</v>
      </c>
      <c r="B24" s="20">
        <f t="shared" ref="B24:AC24" si="1">SUM(B4:B23)</f>
        <v>0</v>
      </c>
      <c r="C24" s="21">
        <f t="shared" si="1"/>
        <v>0</v>
      </c>
      <c r="D24" s="21">
        <f t="shared" si="1"/>
        <v>5</v>
      </c>
      <c r="E24" s="21">
        <f t="shared" si="1"/>
        <v>0</v>
      </c>
      <c r="F24" s="21">
        <f t="shared" si="1"/>
        <v>0</v>
      </c>
      <c r="G24" s="21">
        <f t="shared" si="1"/>
        <v>0</v>
      </c>
      <c r="H24" s="21">
        <f t="shared" si="1"/>
        <v>0</v>
      </c>
      <c r="I24" s="21">
        <f t="shared" si="1"/>
        <v>0</v>
      </c>
      <c r="J24" s="21">
        <f t="shared" si="1"/>
        <v>1</v>
      </c>
      <c r="K24" s="21">
        <f t="shared" si="1"/>
        <v>0</v>
      </c>
      <c r="L24" s="21">
        <f t="shared" si="1"/>
        <v>0</v>
      </c>
      <c r="M24" s="21">
        <f t="shared" si="1"/>
        <v>1</v>
      </c>
      <c r="N24" s="21">
        <f t="shared" si="1"/>
        <v>0</v>
      </c>
      <c r="O24" s="21">
        <f t="shared" si="1"/>
        <v>0</v>
      </c>
      <c r="P24" s="21">
        <f t="shared" si="1"/>
        <v>1</v>
      </c>
      <c r="Q24" s="21">
        <f t="shared" si="1"/>
        <v>0</v>
      </c>
      <c r="R24" s="21">
        <f t="shared" si="1"/>
        <v>19</v>
      </c>
      <c r="S24" s="21">
        <f t="shared" si="1"/>
        <v>0</v>
      </c>
      <c r="T24" s="21">
        <f t="shared" si="1"/>
        <v>7</v>
      </c>
      <c r="U24" s="21">
        <f t="shared" si="1"/>
        <v>0</v>
      </c>
      <c r="V24" s="21">
        <f t="shared" si="1"/>
        <v>0</v>
      </c>
      <c r="W24" s="21">
        <f t="shared" si="1"/>
        <v>0</v>
      </c>
      <c r="X24" s="21">
        <f t="shared" si="1"/>
        <v>0</v>
      </c>
      <c r="Y24" s="21">
        <f t="shared" si="1"/>
        <v>0</v>
      </c>
      <c r="Z24" s="21">
        <f t="shared" si="1"/>
        <v>0</v>
      </c>
      <c r="AA24" s="21">
        <f t="shared" si="1"/>
        <v>0</v>
      </c>
      <c r="AB24" s="22">
        <f t="shared" si="1"/>
        <v>2</v>
      </c>
      <c r="AC24" s="23">
        <f t="shared" si="1"/>
        <v>36</v>
      </c>
      <c r="AD24" s="29"/>
      <c r="AE24" s="52">
        <f>SUM(AE4:AE23)</f>
        <v>6.5353439999999994</v>
      </c>
      <c r="AF24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AE37"/>
  <sheetViews>
    <sheetView workbookViewId="0">
      <pane xSplit="1" ySplit="3" topLeftCell="M4" activePane="bottomRight" state="frozen"/>
      <selection activeCell="U36" sqref="U36"/>
      <selection pane="topRight" activeCell="U36" sqref="U36"/>
      <selection pane="bottomLeft" activeCell="U36" sqref="U36"/>
      <selection pane="bottomRight" activeCell="AC5" sqref="AC5"/>
    </sheetView>
  </sheetViews>
  <sheetFormatPr defaultRowHeight="13.5" customHeight="1" x14ac:dyDescent="0.2"/>
  <cols>
    <col min="1" max="1" width="19.85546875" style="2" customWidth="1"/>
    <col min="2" max="2" width="8" customWidth="1"/>
    <col min="3" max="3" width="6.42578125" customWidth="1"/>
    <col min="4" max="4" width="9.42578125" customWidth="1"/>
    <col min="5" max="5" width="8.42578125" customWidth="1"/>
    <col min="6" max="6" width="7.28515625" customWidth="1"/>
    <col min="7" max="7" width="9.5703125" customWidth="1"/>
    <col min="8" max="8" width="10.28515625" customWidth="1"/>
    <col min="9" max="9" width="12.7109375" customWidth="1"/>
    <col min="10" max="11" width="7.7109375" customWidth="1"/>
    <col min="12" max="12" width="8" customWidth="1"/>
    <col min="13" max="13" width="6.85546875" customWidth="1"/>
    <col min="14" max="14" width="7" customWidth="1"/>
    <col min="16" max="16" width="8" customWidth="1"/>
    <col min="17" max="17" width="7.28515625" customWidth="1"/>
    <col min="18" max="18" width="6.140625" customWidth="1"/>
    <col min="19" max="19" width="6.42578125" customWidth="1"/>
    <col min="20" max="20" width="8.5703125" customWidth="1"/>
    <col min="21" max="21" width="8.5703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AE2" t="s">
        <v>1339</v>
      </c>
    </row>
    <row r="3" spans="1:31" ht="39" customHeight="1" x14ac:dyDescent="0.2">
      <c r="A3" s="3" t="s">
        <v>1289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112</v>
      </c>
      <c r="AE3" s="31" t="s">
        <v>382</v>
      </c>
    </row>
    <row r="4" spans="1:31" ht="13.5" customHeight="1" x14ac:dyDescent="0.2">
      <c r="A4" s="7" t="s">
        <v>65</v>
      </c>
      <c r="D4">
        <v>8</v>
      </c>
      <c r="J4">
        <v>2</v>
      </c>
      <c r="K4">
        <v>1</v>
      </c>
      <c r="Y4">
        <v>1</v>
      </c>
      <c r="AC4" s="11">
        <f t="shared" ref="AC4:AC35" si="0">SUM(B4:AB4)</f>
        <v>12</v>
      </c>
      <c r="AD4" s="27">
        <v>5606</v>
      </c>
      <c r="AE4" s="74">
        <v>82.899000000000001</v>
      </c>
    </row>
    <row r="5" spans="1:31" ht="13.5" customHeight="1" x14ac:dyDescent="0.2">
      <c r="A5" s="8" t="s">
        <v>1671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V5" s="96"/>
      <c r="W5" s="96"/>
      <c r="X5" s="96"/>
      <c r="Y5" s="96">
        <v>1</v>
      </c>
      <c r="Z5" s="96"/>
      <c r="AA5" s="96"/>
      <c r="AB5" s="96"/>
      <c r="AC5" s="13">
        <f t="shared" si="0"/>
        <v>1</v>
      </c>
      <c r="AD5" s="28"/>
      <c r="AE5" s="75"/>
    </row>
    <row r="6" spans="1:31" ht="13.5" customHeight="1" x14ac:dyDescent="0.2">
      <c r="A6" s="8" t="s">
        <v>35</v>
      </c>
      <c r="D6">
        <v>50</v>
      </c>
      <c r="E6">
        <v>1</v>
      </c>
      <c r="I6">
        <v>8</v>
      </c>
      <c r="J6">
        <v>10</v>
      </c>
      <c r="K6">
        <v>2</v>
      </c>
      <c r="M6">
        <v>1</v>
      </c>
      <c r="N6">
        <v>3</v>
      </c>
      <c r="S6">
        <v>9</v>
      </c>
      <c r="T6">
        <v>3</v>
      </c>
      <c r="Y6">
        <v>4</v>
      </c>
      <c r="AB6">
        <v>1</v>
      </c>
      <c r="AC6" s="13">
        <f t="shared" si="0"/>
        <v>92</v>
      </c>
      <c r="AD6" s="28">
        <v>9963</v>
      </c>
      <c r="AE6" s="75">
        <v>166.19800000000001</v>
      </c>
    </row>
    <row r="7" spans="1:31" ht="13.5" customHeight="1" x14ac:dyDescent="0.2">
      <c r="A7" s="8" t="s">
        <v>114</v>
      </c>
      <c r="D7">
        <v>5</v>
      </c>
      <c r="E7">
        <v>2</v>
      </c>
      <c r="I7">
        <v>12</v>
      </c>
      <c r="J7">
        <v>7</v>
      </c>
      <c r="K7">
        <v>20</v>
      </c>
      <c r="M7">
        <v>1</v>
      </c>
      <c r="R7">
        <v>4</v>
      </c>
      <c r="S7">
        <v>1</v>
      </c>
      <c r="W7">
        <v>1</v>
      </c>
      <c r="X7">
        <v>4</v>
      </c>
      <c r="Y7">
        <v>3</v>
      </c>
      <c r="AC7" s="13">
        <f t="shared" si="0"/>
        <v>60</v>
      </c>
      <c r="AD7" s="28">
        <v>10164</v>
      </c>
      <c r="AE7" s="75">
        <v>36.805</v>
      </c>
    </row>
    <row r="8" spans="1:31" ht="13.5" customHeight="1" x14ac:dyDescent="0.2">
      <c r="A8" s="8" t="s">
        <v>71</v>
      </c>
      <c r="D8">
        <v>2</v>
      </c>
      <c r="E8">
        <v>1</v>
      </c>
      <c r="J8">
        <v>3</v>
      </c>
      <c r="K8">
        <v>5</v>
      </c>
      <c r="M8">
        <v>1</v>
      </c>
      <c r="AC8" s="13">
        <f t="shared" si="0"/>
        <v>12</v>
      </c>
      <c r="AD8" s="28">
        <v>11139</v>
      </c>
      <c r="AE8" s="75">
        <v>26.946000000000002</v>
      </c>
    </row>
    <row r="9" spans="1:31" ht="13.5" customHeight="1" x14ac:dyDescent="0.2">
      <c r="A9" s="8" t="s">
        <v>74</v>
      </c>
      <c r="D9">
        <v>21</v>
      </c>
      <c r="E9">
        <v>2</v>
      </c>
      <c r="J9">
        <v>3</v>
      </c>
      <c r="M9">
        <v>6</v>
      </c>
      <c r="N9">
        <v>4</v>
      </c>
      <c r="R9">
        <v>1</v>
      </c>
      <c r="S9">
        <v>1</v>
      </c>
      <c r="T9">
        <v>1</v>
      </c>
      <c r="Y9">
        <v>1</v>
      </c>
      <c r="AB9">
        <v>29</v>
      </c>
      <c r="AC9" s="13">
        <f t="shared" si="0"/>
        <v>69</v>
      </c>
      <c r="AD9" s="28">
        <v>11500</v>
      </c>
      <c r="AE9" s="75">
        <v>60.347999999999999</v>
      </c>
    </row>
    <row r="10" spans="1:31" ht="13.5" customHeight="1" x14ac:dyDescent="0.2">
      <c r="A10" s="8" t="s">
        <v>64</v>
      </c>
      <c r="D10">
        <v>1</v>
      </c>
      <c r="J10">
        <v>2</v>
      </c>
      <c r="K10">
        <v>1</v>
      </c>
      <c r="O10">
        <v>1</v>
      </c>
      <c r="R10">
        <v>3</v>
      </c>
      <c r="T10">
        <v>1</v>
      </c>
      <c r="AC10" s="13">
        <f t="shared" si="0"/>
        <v>9</v>
      </c>
      <c r="AD10" s="28">
        <v>12247</v>
      </c>
      <c r="AE10" s="75">
        <v>26.655999999999999</v>
      </c>
    </row>
    <row r="11" spans="1:31" ht="13.5" customHeight="1" x14ac:dyDescent="0.2">
      <c r="A11" s="8" t="s">
        <v>66</v>
      </c>
      <c r="D11">
        <v>27</v>
      </c>
      <c r="E11">
        <v>2</v>
      </c>
      <c r="I11">
        <v>1</v>
      </c>
      <c r="J11">
        <v>5</v>
      </c>
      <c r="K11">
        <v>32</v>
      </c>
      <c r="M11">
        <v>2</v>
      </c>
      <c r="R11">
        <v>3</v>
      </c>
      <c r="T11">
        <v>2</v>
      </c>
      <c r="X11">
        <v>2</v>
      </c>
      <c r="Y11">
        <v>3</v>
      </c>
      <c r="AC11" s="13">
        <f t="shared" si="0"/>
        <v>79</v>
      </c>
      <c r="AD11" s="28">
        <v>12369</v>
      </c>
      <c r="AE11" s="75">
        <v>20.832999999999998</v>
      </c>
    </row>
    <row r="12" spans="1:31" ht="13.5" customHeight="1" x14ac:dyDescent="0.2">
      <c r="A12" s="8" t="s">
        <v>78</v>
      </c>
      <c r="D12">
        <v>18</v>
      </c>
      <c r="E12">
        <v>4</v>
      </c>
      <c r="I12">
        <v>9</v>
      </c>
      <c r="J12">
        <v>4</v>
      </c>
      <c r="K12">
        <v>7</v>
      </c>
      <c r="N12">
        <v>1</v>
      </c>
      <c r="Q12">
        <v>1</v>
      </c>
      <c r="W12">
        <v>1</v>
      </c>
      <c r="Y12">
        <v>40</v>
      </c>
      <c r="AA12">
        <v>1</v>
      </c>
      <c r="AB12">
        <v>154</v>
      </c>
      <c r="AC12" s="13">
        <f t="shared" si="0"/>
        <v>240</v>
      </c>
      <c r="AD12" s="28">
        <v>12641</v>
      </c>
      <c r="AE12" s="75">
        <v>56.506999999999998</v>
      </c>
    </row>
    <row r="13" spans="1:31" ht="13.5" customHeight="1" x14ac:dyDescent="0.2">
      <c r="A13" s="8" t="s">
        <v>107</v>
      </c>
      <c r="AC13" s="13">
        <f t="shared" si="0"/>
        <v>0</v>
      </c>
      <c r="AD13" s="28">
        <v>12878</v>
      </c>
      <c r="AE13" s="75">
        <v>2.1669999999999998</v>
      </c>
    </row>
    <row r="14" spans="1:31" ht="13.5" customHeight="1" x14ac:dyDescent="0.2">
      <c r="A14" s="8" t="s">
        <v>81</v>
      </c>
      <c r="D14">
        <v>1</v>
      </c>
      <c r="R14">
        <v>5</v>
      </c>
      <c r="AC14" s="13">
        <f t="shared" si="0"/>
        <v>6</v>
      </c>
      <c r="AD14" s="28">
        <v>14507</v>
      </c>
      <c r="AE14" s="75">
        <v>10.144</v>
      </c>
    </row>
    <row r="15" spans="1:31" ht="13.5" customHeight="1" x14ac:dyDescent="0.2">
      <c r="A15" s="8" t="s">
        <v>34</v>
      </c>
      <c r="D15">
        <v>6</v>
      </c>
      <c r="J15">
        <v>1</v>
      </c>
      <c r="K15">
        <v>1</v>
      </c>
      <c r="L15">
        <v>1</v>
      </c>
      <c r="N15">
        <v>3</v>
      </c>
      <c r="Q15">
        <v>1</v>
      </c>
      <c r="R15">
        <v>20</v>
      </c>
      <c r="S15">
        <v>1</v>
      </c>
      <c r="AC15" s="13">
        <f t="shared" si="0"/>
        <v>34</v>
      </c>
      <c r="AD15" s="28">
        <v>14947</v>
      </c>
      <c r="AE15" s="75">
        <v>8.4890000000000008</v>
      </c>
    </row>
    <row r="16" spans="1:31" ht="13.5" customHeight="1" x14ac:dyDescent="0.2">
      <c r="A16" s="8" t="s">
        <v>76</v>
      </c>
      <c r="R16">
        <v>1</v>
      </c>
      <c r="S16">
        <v>1</v>
      </c>
      <c r="AC16" s="13">
        <f t="shared" si="0"/>
        <v>2</v>
      </c>
      <c r="AD16" s="28">
        <v>16803</v>
      </c>
      <c r="AE16" s="75">
        <v>2.3180000000000001</v>
      </c>
    </row>
    <row r="17" spans="1:31" ht="13.5" customHeight="1" x14ac:dyDescent="0.2">
      <c r="A17" s="8" t="s">
        <v>63</v>
      </c>
      <c r="O17">
        <v>1</v>
      </c>
      <c r="R17">
        <v>16</v>
      </c>
      <c r="AC17" s="13">
        <f t="shared" si="0"/>
        <v>17</v>
      </c>
      <c r="AD17" s="28">
        <v>16916</v>
      </c>
      <c r="AE17" s="75">
        <v>1.097</v>
      </c>
    </row>
    <row r="18" spans="1:31" ht="13.5" customHeight="1" x14ac:dyDescent="0.2">
      <c r="A18" s="8" t="s">
        <v>33</v>
      </c>
      <c r="D18">
        <v>12</v>
      </c>
      <c r="G18">
        <v>2</v>
      </c>
      <c r="J18">
        <v>8</v>
      </c>
      <c r="K18">
        <v>13</v>
      </c>
      <c r="L18">
        <v>5</v>
      </c>
      <c r="M18">
        <v>7</v>
      </c>
      <c r="R18">
        <v>3</v>
      </c>
      <c r="T18">
        <v>2</v>
      </c>
      <c r="X18">
        <v>1</v>
      </c>
      <c r="AA18">
        <v>1</v>
      </c>
      <c r="AC18" s="13">
        <f t="shared" si="0"/>
        <v>54</v>
      </c>
      <c r="AD18" s="28">
        <v>18494</v>
      </c>
      <c r="AE18" s="75">
        <v>80.176000000000002</v>
      </c>
    </row>
    <row r="19" spans="1:31" ht="13.5" customHeight="1" x14ac:dyDescent="0.2">
      <c r="A19" s="8" t="s">
        <v>110</v>
      </c>
      <c r="N19">
        <v>1</v>
      </c>
      <c r="AC19" s="13">
        <f t="shared" si="0"/>
        <v>1</v>
      </c>
      <c r="AD19" s="28">
        <v>18550</v>
      </c>
      <c r="AE19" s="75">
        <v>3.1989999999999998</v>
      </c>
    </row>
    <row r="20" spans="1:31" ht="13.5" customHeight="1" x14ac:dyDescent="0.2">
      <c r="A20" s="8" t="s">
        <v>113</v>
      </c>
      <c r="D20">
        <v>47</v>
      </c>
      <c r="E20">
        <v>3</v>
      </c>
      <c r="H20">
        <v>2</v>
      </c>
      <c r="I20">
        <v>5</v>
      </c>
      <c r="J20">
        <v>12</v>
      </c>
      <c r="K20">
        <v>10</v>
      </c>
      <c r="L20">
        <v>5</v>
      </c>
      <c r="M20">
        <v>4</v>
      </c>
      <c r="N20">
        <v>11</v>
      </c>
      <c r="Q20">
        <v>1</v>
      </c>
      <c r="R20">
        <v>7</v>
      </c>
      <c r="S20">
        <v>5</v>
      </c>
      <c r="T20">
        <v>5</v>
      </c>
      <c r="X20">
        <v>4</v>
      </c>
      <c r="Y20">
        <v>4</v>
      </c>
      <c r="AB20">
        <v>16</v>
      </c>
      <c r="AC20" s="13">
        <f t="shared" si="0"/>
        <v>141</v>
      </c>
      <c r="AD20" s="28">
        <v>19087</v>
      </c>
      <c r="AE20" s="75">
        <v>76.200999999999993</v>
      </c>
    </row>
    <row r="21" spans="1:31" ht="13.5" customHeight="1" x14ac:dyDescent="0.2">
      <c r="A21" s="8" t="s">
        <v>72</v>
      </c>
      <c r="D21">
        <v>27</v>
      </c>
      <c r="E21">
        <v>2</v>
      </c>
      <c r="I21">
        <v>3</v>
      </c>
      <c r="J21">
        <v>3</v>
      </c>
      <c r="K21">
        <v>14</v>
      </c>
      <c r="L21">
        <v>3</v>
      </c>
      <c r="N21">
        <v>1</v>
      </c>
      <c r="O21">
        <v>1</v>
      </c>
      <c r="R21">
        <v>47</v>
      </c>
      <c r="S21">
        <v>3</v>
      </c>
      <c r="T21">
        <v>5</v>
      </c>
      <c r="X21">
        <v>1</v>
      </c>
      <c r="Y21">
        <v>11</v>
      </c>
      <c r="AB21">
        <v>110</v>
      </c>
      <c r="AC21" s="13">
        <f t="shared" si="0"/>
        <v>231</v>
      </c>
      <c r="AD21" s="28">
        <v>19576</v>
      </c>
      <c r="AE21" s="75">
        <v>52.850999999999999</v>
      </c>
    </row>
    <row r="22" spans="1:31" ht="13.5" customHeight="1" x14ac:dyDescent="0.2">
      <c r="A22" s="8" t="s">
        <v>79</v>
      </c>
      <c r="R22">
        <v>11</v>
      </c>
      <c r="AC22" s="13">
        <f t="shared" si="0"/>
        <v>11</v>
      </c>
      <c r="AD22" s="28">
        <v>20013</v>
      </c>
      <c r="AE22" s="75">
        <v>0.54100000000000004</v>
      </c>
    </row>
    <row r="23" spans="1:31" ht="13.5" customHeight="1" x14ac:dyDescent="0.2">
      <c r="A23" s="8" t="s">
        <v>109</v>
      </c>
      <c r="AC23" s="13">
        <f t="shared" si="0"/>
        <v>0</v>
      </c>
      <c r="AD23" s="28">
        <v>20746</v>
      </c>
      <c r="AE23" s="75">
        <v>1.99</v>
      </c>
    </row>
    <row r="24" spans="1:31" ht="13.5" customHeight="1" x14ac:dyDescent="0.2">
      <c r="A24" s="8" t="s">
        <v>80</v>
      </c>
      <c r="D24">
        <v>35</v>
      </c>
      <c r="E24">
        <v>1</v>
      </c>
      <c r="J24">
        <v>8</v>
      </c>
      <c r="K24">
        <v>7</v>
      </c>
      <c r="L24">
        <v>1</v>
      </c>
      <c r="M24">
        <v>1</v>
      </c>
      <c r="N24">
        <v>4</v>
      </c>
      <c r="Q24">
        <v>2</v>
      </c>
      <c r="R24">
        <v>6</v>
      </c>
      <c r="S24">
        <v>2</v>
      </c>
      <c r="T24">
        <v>8</v>
      </c>
      <c r="X24">
        <v>1</v>
      </c>
      <c r="Y24">
        <v>4</v>
      </c>
      <c r="AB24">
        <v>281</v>
      </c>
      <c r="AC24" s="13">
        <f t="shared" si="0"/>
        <v>361</v>
      </c>
      <c r="AD24" s="28">
        <v>21740</v>
      </c>
      <c r="AE24" s="75">
        <v>62.405999999999999</v>
      </c>
    </row>
    <row r="25" spans="1:31" ht="13.5" customHeight="1" x14ac:dyDescent="0.2">
      <c r="A25" s="8" t="s">
        <v>108</v>
      </c>
      <c r="AC25" s="13">
        <f t="shared" si="0"/>
        <v>0</v>
      </c>
      <c r="AD25" s="28">
        <v>22207</v>
      </c>
      <c r="AE25" s="75">
        <v>0.88900000000000001</v>
      </c>
    </row>
    <row r="26" spans="1:31" ht="13.5" customHeight="1" x14ac:dyDescent="0.2">
      <c r="A26" s="8" t="s">
        <v>68</v>
      </c>
      <c r="D26">
        <v>20</v>
      </c>
      <c r="E26">
        <v>1</v>
      </c>
      <c r="H26">
        <v>1</v>
      </c>
      <c r="I26">
        <v>1</v>
      </c>
      <c r="J26">
        <v>17</v>
      </c>
      <c r="K26">
        <v>12</v>
      </c>
      <c r="M26">
        <v>11</v>
      </c>
      <c r="N26">
        <v>20</v>
      </c>
      <c r="O26">
        <v>1</v>
      </c>
      <c r="Q26">
        <v>2</v>
      </c>
      <c r="R26">
        <v>3</v>
      </c>
      <c r="T26">
        <v>2</v>
      </c>
      <c r="V26">
        <v>1</v>
      </c>
      <c r="Y26">
        <v>57</v>
      </c>
      <c r="AB26">
        <v>137</v>
      </c>
      <c r="AC26" s="13">
        <f t="shared" si="0"/>
        <v>286</v>
      </c>
      <c r="AD26" s="28">
        <v>22624</v>
      </c>
      <c r="AE26" s="75">
        <v>50.670999999999999</v>
      </c>
    </row>
    <row r="27" spans="1:31" ht="13.5" customHeight="1" x14ac:dyDescent="0.2">
      <c r="A27" s="8" t="s">
        <v>73</v>
      </c>
      <c r="D27">
        <v>2</v>
      </c>
      <c r="H27">
        <v>1</v>
      </c>
      <c r="K27">
        <v>1</v>
      </c>
      <c r="L27">
        <v>1</v>
      </c>
      <c r="R27">
        <v>8</v>
      </c>
      <c r="S27">
        <v>1</v>
      </c>
      <c r="T27">
        <v>2</v>
      </c>
      <c r="AB27">
        <v>3</v>
      </c>
      <c r="AC27" s="13">
        <f t="shared" si="0"/>
        <v>19</v>
      </c>
      <c r="AD27" s="28">
        <v>22776</v>
      </c>
      <c r="AE27" s="75">
        <v>31.841000000000001</v>
      </c>
    </row>
    <row r="28" spans="1:31" ht="13.5" customHeight="1" x14ac:dyDescent="0.2">
      <c r="A28" s="8" t="s">
        <v>70</v>
      </c>
      <c r="D28">
        <v>2</v>
      </c>
      <c r="E28">
        <v>1</v>
      </c>
      <c r="I28">
        <v>1</v>
      </c>
      <c r="J28">
        <v>1</v>
      </c>
      <c r="Q28">
        <v>1</v>
      </c>
      <c r="R28">
        <v>80</v>
      </c>
      <c r="S28">
        <v>1</v>
      </c>
      <c r="X28">
        <v>1</v>
      </c>
      <c r="AC28" s="13">
        <f t="shared" si="0"/>
        <v>88</v>
      </c>
      <c r="AD28" s="28">
        <v>22902</v>
      </c>
      <c r="AE28" s="75">
        <v>6.0780000000000003</v>
      </c>
    </row>
    <row r="29" spans="1:31" ht="13.5" customHeight="1" x14ac:dyDescent="0.2">
      <c r="A29" s="8" t="s">
        <v>77</v>
      </c>
      <c r="D29">
        <v>39</v>
      </c>
      <c r="E29">
        <v>1</v>
      </c>
      <c r="M29">
        <v>4</v>
      </c>
      <c r="R29">
        <v>9</v>
      </c>
      <c r="S29">
        <v>1</v>
      </c>
      <c r="T29">
        <v>4</v>
      </c>
      <c r="Y29">
        <v>1</v>
      </c>
      <c r="AC29" s="13">
        <f t="shared" si="0"/>
        <v>59</v>
      </c>
      <c r="AD29" s="28">
        <v>26395</v>
      </c>
      <c r="AE29" s="75">
        <v>24.359000000000002</v>
      </c>
    </row>
    <row r="30" spans="1:31" ht="13.5" customHeight="1" x14ac:dyDescent="0.2">
      <c r="A30" s="8" t="s">
        <v>69</v>
      </c>
      <c r="B30">
        <v>1</v>
      </c>
      <c r="D30">
        <v>15</v>
      </c>
      <c r="H30">
        <v>1</v>
      </c>
      <c r="I30">
        <v>1</v>
      </c>
      <c r="J30">
        <v>2</v>
      </c>
      <c r="L30">
        <v>2</v>
      </c>
      <c r="M30">
        <v>6</v>
      </c>
      <c r="R30">
        <v>2</v>
      </c>
      <c r="S30">
        <v>2</v>
      </c>
      <c r="Y30">
        <v>1</v>
      </c>
      <c r="AA30">
        <v>2</v>
      </c>
      <c r="AC30" s="13">
        <f t="shared" si="0"/>
        <v>35</v>
      </c>
      <c r="AD30" s="28">
        <v>26818</v>
      </c>
      <c r="AE30" s="75">
        <v>21.145</v>
      </c>
    </row>
    <row r="31" spans="1:31" ht="13.5" customHeight="1" x14ac:dyDescent="0.2">
      <c r="A31" s="8" t="s">
        <v>1652</v>
      </c>
      <c r="C31">
        <v>1</v>
      </c>
      <c r="D31">
        <v>48</v>
      </c>
      <c r="E31">
        <v>5</v>
      </c>
      <c r="I31">
        <v>27</v>
      </c>
      <c r="J31">
        <v>11</v>
      </c>
      <c r="K31">
        <v>5</v>
      </c>
      <c r="L31">
        <v>6</v>
      </c>
      <c r="M31">
        <v>4</v>
      </c>
      <c r="N31">
        <v>5</v>
      </c>
      <c r="O31">
        <v>2</v>
      </c>
      <c r="Q31">
        <v>1</v>
      </c>
      <c r="R31">
        <v>14</v>
      </c>
      <c r="S31">
        <v>2</v>
      </c>
      <c r="T31">
        <v>11</v>
      </c>
      <c r="V31">
        <v>7</v>
      </c>
      <c r="Y31">
        <v>7</v>
      </c>
      <c r="AA31">
        <v>3</v>
      </c>
      <c r="AB31">
        <v>146</v>
      </c>
      <c r="AC31" s="13">
        <f t="shared" si="0"/>
        <v>305</v>
      </c>
      <c r="AD31" s="28">
        <v>26858</v>
      </c>
      <c r="AE31" s="75">
        <v>96.878</v>
      </c>
    </row>
    <row r="32" spans="1:31" ht="13.5" customHeight="1" x14ac:dyDescent="0.2">
      <c r="A32" s="8" t="s">
        <v>111</v>
      </c>
      <c r="L32">
        <v>3</v>
      </c>
      <c r="N32">
        <v>1</v>
      </c>
      <c r="S32">
        <v>5</v>
      </c>
      <c r="X32">
        <v>1</v>
      </c>
      <c r="AA32">
        <v>4</v>
      </c>
      <c r="AC32" s="13">
        <f t="shared" si="0"/>
        <v>14</v>
      </c>
      <c r="AD32" s="28">
        <v>45579</v>
      </c>
      <c r="AE32" s="75">
        <v>13.851000000000001</v>
      </c>
    </row>
    <row r="33" spans="1:31" ht="13.5" customHeight="1" x14ac:dyDescent="0.2">
      <c r="A33" s="8" t="s">
        <v>67</v>
      </c>
      <c r="J33">
        <v>1</v>
      </c>
      <c r="K33">
        <v>3</v>
      </c>
      <c r="AC33" s="13">
        <f t="shared" si="0"/>
        <v>4</v>
      </c>
      <c r="AD33" s="28">
        <v>60787</v>
      </c>
      <c r="AE33" s="75">
        <v>1.347</v>
      </c>
    </row>
    <row r="34" spans="1:31" ht="13.5" customHeight="1" x14ac:dyDescent="0.2">
      <c r="A34" s="8" t="s">
        <v>75</v>
      </c>
      <c r="D34">
        <v>1</v>
      </c>
      <c r="H34">
        <v>1</v>
      </c>
      <c r="I34">
        <v>6</v>
      </c>
      <c r="J34">
        <v>3</v>
      </c>
      <c r="L34">
        <v>2</v>
      </c>
      <c r="R34">
        <v>1</v>
      </c>
      <c r="Y34">
        <v>2</v>
      </c>
      <c r="AA34">
        <v>4</v>
      </c>
      <c r="AB34">
        <v>24</v>
      </c>
      <c r="AC34" s="13">
        <f t="shared" si="0"/>
        <v>44</v>
      </c>
      <c r="AD34" s="30"/>
      <c r="AE34" s="76"/>
    </row>
    <row r="35" spans="1:31" ht="13.5" customHeight="1" x14ac:dyDescent="0.2">
      <c r="A35" s="25" t="s">
        <v>115</v>
      </c>
      <c r="AC35" s="15">
        <f t="shared" si="0"/>
        <v>0</v>
      </c>
      <c r="AD35" s="29"/>
      <c r="AE35" s="76"/>
    </row>
    <row r="36" spans="1:31" ht="13.5" customHeight="1" x14ac:dyDescent="0.2">
      <c r="A36" s="26" t="s">
        <v>106</v>
      </c>
      <c r="B36" s="20">
        <f t="shared" ref="B36:AC36" si="1">SUM(B4:B35)</f>
        <v>1</v>
      </c>
      <c r="C36" s="21">
        <f t="shared" si="1"/>
        <v>1</v>
      </c>
      <c r="D36" s="21">
        <f t="shared" si="1"/>
        <v>387</v>
      </c>
      <c r="E36" s="21">
        <f t="shared" si="1"/>
        <v>26</v>
      </c>
      <c r="F36" s="21">
        <f t="shared" si="1"/>
        <v>0</v>
      </c>
      <c r="G36" s="21">
        <f t="shared" si="1"/>
        <v>2</v>
      </c>
      <c r="H36" s="21">
        <f t="shared" si="1"/>
        <v>6</v>
      </c>
      <c r="I36" s="21">
        <f t="shared" si="1"/>
        <v>74</v>
      </c>
      <c r="J36" s="21">
        <f t="shared" si="1"/>
        <v>103</v>
      </c>
      <c r="K36" s="21">
        <f t="shared" si="1"/>
        <v>134</v>
      </c>
      <c r="L36" s="21">
        <f t="shared" si="1"/>
        <v>29</v>
      </c>
      <c r="M36" s="21">
        <f t="shared" si="1"/>
        <v>48</v>
      </c>
      <c r="N36" s="21">
        <f t="shared" si="1"/>
        <v>54</v>
      </c>
      <c r="O36" s="21">
        <f t="shared" si="1"/>
        <v>6</v>
      </c>
      <c r="P36" s="21">
        <f t="shared" si="1"/>
        <v>0</v>
      </c>
      <c r="Q36" s="21">
        <f t="shared" si="1"/>
        <v>9</v>
      </c>
      <c r="R36" s="21">
        <f t="shared" si="1"/>
        <v>244</v>
      </c>
      <c r="S36" s="21">
        <f t="shared" si="1"/>
        <v>35</v>
      </c>
      <c r="T36" s="21">
        <f t="shared" si="1"/>
        <v>46</v>
      </c>
      <c r="U36" s="21">
        <f t="shared" si="1"/>
        <v>0</v>
      </c>
      <c r="V36" s="21">
        <f t="shared" si="1"/>
        <v>8</v>
      </c>
      <c r="W36" s="21">
        <f t="shared" si="1"/>
        <v>2</v>
      </c>
      <c r="X36" s="21">
        <f t="shared" si="1"/>
        <v>15</v>
      </c>
      <c r="Y36" s="21">
        <f t="shared" si="1"/>
        <v>140</v>
      </c>
      <c r="Z36" s="21">
        <f t="shared" si="1"/>
        <v>0</v>
      </c>
      <c r="AA36" s="21">
        <f t="shared" si="1"/>
        <v>15</v>
      </c>
      <c r="AB36" s="22">
        <f t="shared" si="1"/>
        <v>901</v>
      </c>
      <c r="AC36" s="23">
        <f t="shared" si="1"/>
        <v>2286</v>
      </c>
      <c r="AD36" s="29"/>
      <c r="AE36" s="77">
        <f>SUM(AE4:AE35)</f>
        <v>1025.8300000000002</v>
      </c>
    </row>
    <row r="37" spans="1:31" ht="13.5" customHeight="1" x14ac:dyDescent="0.2">
      <c r="A37" s="26" t="s">
        <v>1340</v>
      </c>
      <c r="B37" s="79">
        <f>B36/$AC36</f>
        <v>4.3744531933508313E-4</v>
      </c>
      <c r="C37" s="80">
        <f t="shared" ref="C37:AB37" si="2">C36/$AC36</f>
        <v>4.3744531933508313E-4</v>
      </c>
      <c r="D37" s="80">
        <f t="shared" si="2"/>
        <v>0.16929133858267717</v>
      </c>
      <c r="E37" s="80">
        <f t="shared" si="2"/>
        <v>1.1373578302712161E-2</v>
      </c>
      <c r="F37" s="80">
        <f t="shared" si="2"/>
        <v>0</v>
      </c>
      <c r="G37" s="80">
        <f t="shared" si="2"/>
        <v>8.7489063867016625E-4</v>
      </c>
      <c r="H37" s="80">
        <f t="shared" si="2"/>
        <v>2.6246719160104987E-3</v>
      </c>
      <c r="I37" s="80">
        <f t="shared" si="2"/>
        <v>3.2370953630796152E-2</v>
      </c>
      <c r="J37" s="80">
        <f t="shared" si="2"/>
        <v>4.5056867891513558E-2</v>
      </c>
      <c r="K37" s="80">
        <f t="shared" si="2"/>
        <v>5.8617672790901139E-2</v>
      </c>
      <c r="L37" s="80">
        <f t="shared" si="2"/>
        <v>1.2685914260717411E-2</v>
      </c>
      <c r="M37" s="80">
        <f t="shared" si="2"/>
        <v>2.0997375328083989E-2</v>
      </c>
      <c r="N37" s="80">
        <f t="shared" si="2"/>
        <v>2.3622047244094488E-2</v>
      </c>
      <c r="O37" s="80">
        <f t="shared" si="2"/>
        <v>2.6246719160104987E-3</v>
      </c>
      <c r="P37" s="80">
        <f t="shared" si="2"/>
        <v>0</v>
      </c>
      <c r="Q37" s="80">
        <f t="shared" si="2"/>
        <v>3.937007874015748E-3</v>
      </c>
      <c r="R37" s="80">
        <f t="shared" si="2"/>
        <v>0.10673665791776028</v>
      </c>
      <c r="S37" s="80">
        <f t="shared" si="2"/>
        <v>1.5310586176727909E-2</v>
      </c>
      <c r="T37" s="80">
        <f t="shared" si="2"/>
        <v>2.0122484689413824E-2</v>
      </c>
      <c r="U37" s="80">
        <f t="shared" si="2"/>
        <v>0</v>
      </c>
      <c r="V37" s="80">
        <f t="shared" si="2"/>
        <v>3.499562554680665E-3</v>
      </c>
      <c r="W37" s="80">
        <f t="shared" si="2"/>
        <v>8.7489063867016625E-4</v>
      </c>
      <c r="X37" s="80">
        <f t="shared" si="2"/>
        <v>6.5616797900262466E-3</v>
      </c>
      <c r="Y37" s="80">
        <f t="shared" si="2"/>
        <v>6.1242344706911638E-2</v>
      </c>
      <c r="Z37" s="80">
        <f t="shared" si="2"/>
        <v>0</v>
      </c>
      <c r="AA37" s="80">
        <f t="shared" si="2"/>
        <v>6.5616797900262466E-3</v>
      </c>
      <c r="AB37" s="81">
        <f t="shared" si="2"/>
        <v>0.39413823272090986</v>
      </c>
      <c r="AC37" s="78">
        <f>SUM(B37:AB37)</f>
        <v>0.99999999999999978</v>
      </c>
    </row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40"/>
  <sheetViews>
    <sheetView workbookViewId="0">
      <pane xSplit="1" ySplit="3" topLeftCell="E12" activePane="bottomRight" state="frozen"/>
      <selection activeCell="U36" sqref="U36"/>
      <selection pane="topRight" activeCell="U36" sqref="U36"/>
      <selection pane="bottomLeft" activeCell="U36" sqref="U36"/>
      <selection pane="bottomRight" activeCell="U40" sqref="U40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8.5703125" customWidth="1"/>
    <col min="5" max="5" width="8.42578125" customWidth="1"/>
    <col min="6" max="6" width="7.28515625" customWidth="1"/>
    <col min="7" max="7" width="8.5703125" customWidth="1"/>
    <col min="8" max="8" width="9.7109375" customWidth="1"/>
    <col min="9" max="9" width="11.5703125" customWidth="1"/>
    <col min="10" max="10" width="7.28515625" customWidth="1"/>
    <col min="11" max="11" width="7.7109375" customWidth="1"/>
    <col min="12" max="12" width="7.85546875" customWidth="1"/>
    <col min="13" max="13" width="6.85546875" customWidth="1"/>
    <col min="14" max="14" width="6.28515625" customWidth="1"/>
    <col min="16" max="16" width="7.85546875" customWidth="1"/>
    <col min="17" max="17" width="7.28515625" customWidth="1"/>
    <col min="18" max="18" width="6.140625" customWidth="1"/>
    <col min="19" max="19" width="6.42578125" customWidth="1"/>
    <col min="20" max="20" width="9.7109375" customWidth="1"/>
    <col min="21" max="21" width="9.710937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" customWidth="1"/>
    <col min="32" max="32" width="8.7109375" style="1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1285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1" ht="13.5" customHeight="1" x14ac:dyDescent="0.2">
      <c r="A4" s="8" t="s">
        <v>223</v>
      </c>
      <c r="T4">
        <v>1</v>
      </c>
      <c r="Y4">
        <v>1</v>
      </c>
      <c r="AC4" s="11">
        <f t="shared" ref="AC4:AC39" si="0">SUM(B4:AB4)</f>
        <v>2</v>
      </c>
      <c r="AD4" s="27"/>
      <c r="AE4" s="17"/>
    </row>
    <row r="5" spans="1:31" ht="13.5" customHeight="1" x14ac:dyDescent="0.2">
      <c r="A5" s="8" t="s">
        <v>205</v>
      </c>
      <c r="S5">
        <v>1</v>
      </c>
      <c r="T5">
        <v>1</v>
      </c>
      <c r="AC5" s="13">
        <f t="shared" si="0"/>
        <v>2</v>
      </c>
      <c r="AD5" s="28"/>
      <c r="AE5" s="18"/>
    </row>
    <row r="6" spans="1:31" ht="13.5" customHeight="1" x14ac:dyDescent="0.2">
      <c r="A6" s="8" t="s">
        <v>197</v>
      </c>
      <c r="D6">
        <v>2</v>
      </c>
      <c r="T6">
        <v>4</v>
      </c>
      <c r="AC6" s="13">
        <f t="shared" si="0"/>
        <v>6</v>
      </c>
      <c r="AD6" s="28"/>
      <c r="AE6" s="18"/>
    </row>
    <row r="7" spans="1:31" ht="13.5" customHeight="1" x14ac:dyDescent="0.2">
      <c r="A7" s="8" t="s">
        <v>200</v>
      </c>
      <c r="J7">
        <v>1</v>
      </c>
      <c r="K7">
        <v>3</v>
      </c>
      <c r="M7">
        <v>1</v>
      </c>
      <c r="T7">
        <v>1</v>
      </c>
      <c r="AC7" s="13">
        <f t="shared" si="0"/>
        <v>6</v>
      </c>
      <c r="AD7" s="28"/>
      <c r="AE7" s="18"/>
    </row>
    <row r="8" spans="1:31" ht="13.5" customHeight="1" x14ac:dyDescent="0.2">
      <c r="A8" s="8" t="s">
        <v>195</v>
      </c>
      <c r="R8">
        <v>2</v>
      </c>
      <c r="T8">
        <v>1</v>
      </c>
      <c r="AC8" s="13">
        <f t="shared" si="0"/>
        <v>3</v>
      </c>
      <c r="AD8" s="28"/>
      <c r="AE8" s="18"/>
    </row>
    <row r="9" spans="1:31" ht="13.5" customHeight="1" x14ac:dyDescent="0.2">
      <c r="A9" s="8" t="s">
        <v>202</v>
      </c>
      <c r="D9">
        <v>2</v>
      </c>
      <c r="R9">
        <v>2</v>
      </c>
      <c r="S9">
        <v>2</v>
      </c>
      <c r="T9">
        <v>1</v>
      </c>
      <c r="AC9" s="13">
        <f t="shared" si="0"/>
        <v>7</v>
      </c>
      <c r="AD9" s="28"/>
      <c r="AE9" s="18"/>
    </row>
    <row r="10" spans="1:31" ht="13.5" customHeight="1" x14ac:dyDescent="0.2">
      <c r="A10" s="8" t="s">
        <v>218</v>
      </c>
      <c r="D10">
        <v>2</v>
      </c>
      <c r="T10">
        <v>6</v>
      </c>
      <c r="AC10" s="13">
        <f t="shared" si="0"/>
        <v>8</v>
      </c>
      <c r="AD10" s="28"/>
      <c r="AE10" s="18"/>
    </row>
    <row r="11" spans="1:31" ht="13.5" customHeight="1" x14ac:dyDescent="0.2">
      <c r="A11" s="8" t="s">
        <v>210</v>
      </c>
      <c r="R11">
        <v>1</v>
      </c>
      <c r="S11">
        <v>1</v>
      </c>
      <c r="AC11" s="13">
        <f t="shared" si="0"/>
        <v>2</v>
      </c>
      <c r="AD11" s="28"/>
      <c r="AE11" s="18"/>
    </row>
    <row r="12" spans="1:31" ht="13.5" customHeight="1" x14ac:dyDescent="0.2">
      <c r="A12" s="8" t="s">
        <v>204</v>
      </c>
      <c r="D12">
        <v>1</v>
      </c>
      <c r="O12">
        <v>1</v>
      </c>
      <c r="S12">
        <v>1</v>
      </c>
      <c r="AC12" s="13">
        <f t="shared" si="0"/>
        <v>3</v>
      </c>
      <c r="AD12" s="28"/>
      <c r="AE12" s="18"/>
    </row>
    <row r="13" spans="1:31" ht="13.5" customHeight="1" x14ac:dyDescent="0.2">
      <c r="A13" s="8" t="s">
        <v>220</v>
      </c>
      <c r="N13">
        <v>1</v>
      </c>
      <c r="S13">
        <v>1</v>
      </c>
      <c r="T13">
        <v>2</v>
      </c>
      <c r="V13">
        <v>1</v>
      </c>
      <c r="AC13" s="13">
        <f t="shared" si="0"/>
        <v>5</v>
      </c>
      <c r="AD13" s="28"/>
      <c r="AE13" s="18"/>
    </row>
    <row r="14" spans="1:31" ht="13.5" customHeight="1" x14ac:dyDescent="0.2">
      <c r="A14" s="8" t="s">
        <v>207</v>
      </c>
      <c r="AC14" s="13">
        <f t="shared" si="0"/>
        <v>0</v>
      </c>
      <c r="AD14" s="28"/>
      <c r="AE14" s="18"/>
    </row>
    <row r="15" spans="1:31" ht="13.5" customHeight="1" x14ac:dyDescent="0.2">
      <c r="A15" s="8" t="s">
        <v>209</v>
      </c>
      <c r="AC15" s="13">
        <f t="shared" si="0"/>
        <v>0</v>
      </c>
      <c r="AD15" s="28"/>
      <c r="AE15" s="18"/>
    </row>
    <row r="16" spans="1:31" ht="13.5" customHeight="1" x14ac:dyDescent="0.2">
      <c r="A16" s="8" t="s">
        <v>199</v>
      </c>
      <c r="J16">
        <v>1</v>
      </c>
      <c r="N16">
        <v>1</v>
      </c>
      <c r="AC16" s="13">
        <f t="shared" si="0"/>
        <v>2</v>
      </c>
      <c r="AD16" s="28"/>
      <c r="AE16" s="18"/>
    </row>
    <row r="17" spans="1:31" ht="13.5" customHeight="1" x14ac:dyDescent="0.2">
      <c r="A17" s="8" t="s">
        <v>194</v>
      </c>
      <c r="D17">
        <v>1</v>
      </c>
      <c r="S17">
        <v>1</v>
      </c>
      <c r="T17">
        <v>4</v>
      </c>
      <c r="AC17" s="13">
        <f t="shared" si="0"/>
        <v>6</v>
      </c>
      <c r="AD17" s="28"/>
      <c r="AE17" s="18"/>
    </row>
    <row r="18" spans="1:31" ht="13.5" customHeight="1" x14ac:dyDescent="0.2">
      <c r="A18" s="8" t="s">
        <v>198</v>
      </c>
      <c r="P18">
        <v>2</v>
      </c>
      <c r="R18">
        <v>1</v>
      </c>
      <c r="S18">
        <v>1</v>
      </c>
      <c r="T18">
        <v>21</v>
      </c>
      <c r="AC18" s="13">
        <f t="shared" si="0"/>
        <v>25</v>
      </c>
      <c r="AD18" s="28"/>
      <c r="AE18" s="18"/>
    </row>
    <row r="19" spans="1:31" ht="13.5" customHeight="1" x14ac:dyDescent="0.2">
      <c r="A19" s="8" t="s">
        <v>221</v>
      </c>
      <c r="AC19" s="13">
        <f t="shared" si="0"/>
        <v>0</v>
      </c>
      <c r="AD19" s="28"/>
      <c r="AE19" s="18"/>
    </row>
    <row r="20" spans="1:31" ht="13.5" customHeight="1" x14ac:dyDescent="0.2">
      <c r="A20" s="8" t="s">
        <v>216</v>
      </c>
      <c r="AC20" s="13">
        <f t="shared" si="0"/>
        <v>0</v>
      </c>
      <c r="AD20" s="28"/>
      <c r="AE20" s="18"/>
    </row>
    <row r="21" spans="1:31" ht="13.5" customHeight="1" x14ac:dyDescent="0.2">
      <c r="A21" s="8" t="s">
        <v>222</v>
      </c>
      <c r="AC21" s="13">
        <f t="shared" si="0"/>
        <v>0</v>
      </c>
      <c r="AD21" s="28"/>
      <c r="AE21" s="18"/>
    </row>
    <row r="22" spans="1:31" ht="13.5" customHeight="1" x14ac:dyDescent="0.2">
      <c r="A22" s="8" t="s">
        <v>208</v>
      </c>
      <c r="D22">
        <v>1</v>
      </c>
      <c r="P22">
        <v>2</v>
      </c>
      <c r="AC22" s="13">
        <f t="shared" si="0"/>
        <v>3</v>
      </c>
      <c r="AD22" s="28"/>
      <c r="AE22" s="18"/>
    </row>
    <row r="23" spans="1:31" ht="13.5" customHeight="1" x14ac:dyDescent="0.2">
      <c r="A23" s="8" t="s">
        <v>190</v>
      </c>
      <c r="D23">
        <v>2</v>
      </c>
      <c r="R23">
        <v>9</v>
      </c>
      <c r="T23">
        <v>7</v>
      </c>
      <c r="W23">
        <v>1</v>
      </c>
      <c r="AC23" s="13">
        <f t="shared" si="0"/>
        <v>19</v>
      </c>
      <c r="AD23" s="28"/>
      <c r="AE23" s="18"/>
    </row>
    <row r="24" spans="1:31" ht="13.5" customHeight="1" x14ac:dyDescent="0.2">
      <c r="A24" s="8" t="s">
        <v>214</v>
      </c>
      <c r="R24">
        <v>1</v>
      </c>
      <c r="AC24" s="13">
        <f t="shared" si="0"/>
        <v>1</v>
      </c>
      <c r="AD24" s="28"/>
      <c r="AE24" s="18"/>
    </row>
    <row r="25" spans="1:31" ht="13.5" customHeight="1" x14ac:dyDescent="0.2">
      <c r="A25" s="8" t="s">
        <v>192</v>
      </c>
      <c r="D25">
        <v>4</v>
      </c>
      <c r="M25">
        <v>2</v>
      </c>
      <c r="N25">
        <v>1</v>
      </c>
      <c r="S25">
        <v>2</v>
      </c>
      <c r="T25">
        <v>11</v>
      </c>
      <c r="AC25" s="13">
        <f t="shared" si="0"/>
        <v>20</v>
      </c>
      <c r="AD25" s="28"/>
      <c r="AE25" s="18"/>
    </row>
    <row r="26" spans="1:31" ht="13.5" customHeight="1" x14ac:dyDescent="0.2">
      <c r="A26" s="8" t="s">
        <v>193</v>
      </c>
      <c r="B26">
        <v>1</v>
      </c>
      <c r="N26">
        <v>1</v>
      </c>
      <c r="AC26" s="13">
        <f t="shared" si="0"/>
        <v>2</v>
      </c>
      <c r="AD26" s="28"/>
      <c r="AE26" s="18"/>
    </row>
    <row r="27" spans="1:31" ht="13.5" customHeight="1" x14ac:dyDescent="0.2">
      <c r="A27" s="8" t="s">
        <v>211</v>
      </c>
      <c r="AC27" s="13">
        <f t="shared" si="0"/>
        <v>0</v>
      </c>
      <c r="AD27" s="28"/>
      <c r="AE27" s="18"/>
    </row>
    <row r="28" spans="1:31" ht="13.5" customHeight="1" x14ac:dyDescent="0.2">
      <c r="A28" s="8" t="s">
        <v>219</v>
      </c>
      <c r="D28">
        <v>1</v>
      </c>
      <c r="E28">
        <v>1</v>
      </c>
      <c r="S28">
        <v>1</v>
      </c>
      <c r="AC28" s="13">
        <f t="shared" si="0"/>
        <v>3</v>
      </c>
      <c r="AD28" s="28"/>
      <c r="AE28" s="18"/>
    </row>
    <row r="29" spans="1:31" ht="13.5" customHeight="1" x14ac:dyDescent="0.2">
      <c r="A29" s="8" t="s">
        <v>212</v>
      </c>
      <c r="D29">
        <v>1</v>
      </c>
      <c r="R29">
        <v>2</v>
      </c>
      <c r="S29">
        <v>1</v>
      </c>
      <c r="AC29" s="13">
        <f t="shared" si="0"/>
        <v>4</v>
      </c>
      <c r="AD29" s="28"/>
      <c r="AE29" s="18"/>
    </row>
    <row r="30" spans="1:31" ht="13.5" customHeight="1" x14ac:dyDescent="0.2">
      <c r="A30" s="8" t="s">
        <v>196</v>
      </c>
      <c r="M30">
        <v>1</v>
      </c>
      <c r="P30">
        <v>3</v>
      </c>
      <c r="S30">
        <v>1</v>
      </c>
      <c r="T30">
        <v>9</v>
      </c>
      <c r="AC30" s="13">
        <f t="shared" si="0"/>
        <v>14</v>
      </c>
      <c r="AD30" s="28"/>
      <c r="AE30" s="18"/>
    </row>
    <row r="31" spans="1:31" ht="13.5" customHeight="1" x14ac:dyDescent="0.2">
      <c r="A31" s="8" t="s">
        <v>201</v>
      </c>
      <c r="D31">
        <v>2</v>
      </c>
      <c r="E31">
        <v>1</v>
      </c>
      <c r="J31">
        <v>4</v>
      </c>
      <c r="M31">
        <v>1</v>
      </c>
      <c r="N31">
        <v>1</v>
      </c>
      <c r="O31">
        <v>2</v>
      </c>
      <c r="P31">
        <v>6</v>
      </c>
      <c r="R31">
        <v>3</v>
      </c>
      <c r="S31">
        <v>3</v>
      </c>
      <c r="T31">
        <v>1</v>
      </c>
      <c r="V31">
        <v>1</v>
      </c>
      <c r="AC31" s="13">
        <f t="shared" si="0"/>
        <v>25</v>
      </c>
      <c r="AD31" s="28"/>
      <c r="AE31" s="18"/>
    </row>
    <row r="32" spans="1:31" ht="13.5" customHeight="1" x14ac:dyDescent="0.2">
      <c r="A32" s="8" t="s">
        <v>217</v>
      </c>
      <c r="D32">
        <v>1</v>
      </c>
      <c r="S32">
        <v>1</v>
      </c>
      <c r="T32">
        <v>3</v>
      </c>
      <c r="AC32" s="13">
        <f t="shared" si="0"/>
        <v>5</v>
      </c>
      <c r="AD32" s="28"/>
      <c r="AE32" s="18"/>
    </row>
    <row r="33" spans="1:32" ht="13.5" customHeight="1" x14ac:dyDescent="0.2">
      <c r="A33" s="8" t="s">
        <v>206</v>
      </c>
      <c r="S33">
        <v>1</v>
      </c>
      <c r="X33">
        <v>1</v>
      </c>
      <c r="AC33" s="13">
        <f t="shared" si="0"/>
        <v>2</v>
      </c>
      <c r="AD33" s="28"/>
      <c r="AE33" s="18"/>
    </row>
    <row r="34" spans="1:32" ht="13.5" customHeight="1" x14ac:dyDescent="0.2">
      <c r="A34" s="8" t="s">
        <v>215</v>
      </c>
      <c r="AC34" s="13">
        <f t="shared" si="0"/>
        <v>0</v>
      </c>
      <c r="AD34" s="28"/>
      <c r="AE34" s="18"/>
    </row>
    <row r="35" spans="1:32" ht="13.5" customHeight="1" x14ac:dyDescent="0.2">
      <c r="A35" s="8" t="s">
        <v>213</v>
      </c>
      <c r="AC35" s="13">
        <f t="shared" si="0"/>
        <v>0</v>
      </c>
      <c r="AD35" s="28"/>
      <c r="AE35" s="18"/>
    </row>
    <row r="36" spans="1:32" ht="13.5" customHeight="1" x14ac:dyDescent="0.2">
      <c r="A36" s="8" t="s">
        <v>191</v>
      </c>
      <c r="K36">
        <v>1</v>
      </c>
      <c r="P36">
        <v>1</v>
      </c>
      <c r="R36">
        <v>1</v>
      </c>
      <c r="S36">
        <v>1</v>
      </c>
      <c r="T36">
        <v>2</v>
      </c>
      <c r="AC36" s="13">
        <f t="shared" si="0"/>
        <v>6</v>
      </c>
      <c r="AD36" s="28"/>
      <c r="AE36" s="18"/>
    </row>
    <row r="37" spans="1:32" ht="13.5" customHeight="1" x14ac:dyDescent="0.2">
      <c r="A37" s="8" t="s">
        <v>203</v>
      </c>
      <c r="AC37" s="13">
        <f t="shared" si="0"/>
        <v>0</v>
      </c>
      <c r="AD37" s="28"/>
      <c r="AE37" s="18"/>
    </row>
    <row r="38" spans="1:32" ht="13.5" customHeight="1" x14ac:dyDescent="0.2">
      <c r="A38" s="8" t="s">
        <v>75</v>
      </c>
      <c r="C38">
        <v>1</v>
      </c>
      <c r="R38">
        <v>1</v>
      </c>
      <c r="AC38" s="13">
        <f t="shared" si="0"/>
        <v>2</v>
      </c>
      <c r="AD38" s="30"/>
      <c r="AE38" s="33"/>
    </row>
    <row r="39" spans="1:32" ht="13.5" customHeight="1" x14ac:dyDescent="0.2">
      <c r="A39" s="25" t="s">
        <v>115</v>
      </c>
      <c r="AC39" s="15">
        <f t="shared" si="0"/>
        <v>0</v>
      </c>
      <c r="AD39" s="29"/>
      <c r="AE39" s="33"/>
      <c r="AF39"/>
    </row>
    <row r="40" spans="1:32" ht="13.5" customHeight="1" x14ac:dyDescent="0.2">
      <c r="A40" s="26" t="s">
        <v>106</v>
      </c>
      <c r="B40" s="20">
        <f t="shared" ref="B40:AC40" si="1">SUM(B4:B39)</f>
        <v>1</v>
      </c>
      <c r="C40" s="21">
        <f t="shared" si="1"/>
        <v>1</v>
      </c>
      <c r="D40" s="21">
        <f t="shared" si="1"/>
        <v>20</v>
      </c>
      <c r="E40" s="21">
        <f t="shared" si="1"/>
        <v>2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6</v>
      </c>
      <c r="K40" s="21">
        <f t="shared" si="1"/>
        <v>4</v>
      </c>
      <c r="L40" s="21">
        <f t="shared" si="1"/>
        <v>0</v>
      </c>
      <c r="M40" s="21">
        <f t="shared" si="1"/>
        <v>5</v>
      </c>
      <c r="N40" s="21">
        <f t="shared" si="1"/>
        <v>5</v>
      </c>
      <c r="O40" s="21">
        <f t="shared" si="1"/>
        <v>3</v>
      </c>
      <c r="P40" s="21">
        <f t="shared" si="1"/>
        <v>14</v>
      </c>
      <c r="Q40" s="21">
        <f t="shared" si="1"/>
        <v>0</v>
      </c>
      <c r="R40" s="21">
        <f t="shared" si="1"/>
        <v>23</v>
      </c>
      <c r="S40" s="21">
        <f t="shared" si="1"/>
        <v>19</v>
      </c>
      <c r="T40" s="21">
        <f t="shared" si="1"/>
        <v>75</v>
      </c>
      <c r="U40" s="21">
        <f t="shared" si="1"/>
        <v>0</v>
      </c>
      <c r="V40" s="21">
        <f t="shared" si="1"/>
        <v>2</v>
      </c>
      <c r="W40" s="21">
        <f t="shared" si="1"/>
        <v>1</v>
      </c>
      <c r="X40" s="21">
        <f t="shared" si="1"/>
        <v>1</v>
      </c>
      <c r="Y40" s="21">
        <f t="shared" si="1"/>
        <v>1</v>
      </c>
      <c r="Z40" s="21">
        <f t="shared" si="1"/>
        <v>0</v>
      </c>
      <c r="AA40" s="21">
        <f t="shared" si="1"/>
        <v>0</v>
      </c>
      <c r="AB40" s="22">
        <f t="shared" si="1"/>
        <v>0</v>
      </c>
      <c r="AC40" s="23">
        <f t="shared" si="1"/>
        <v>183</v>
      </c>
      <c r="AD40" s="29"/>
      <c r="AE40" s="49"/>
      <c r="AF40"/>
    </row>
  </sheetData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36"/>
  <sheetViews>
    <sheetView workbookViewId="0">
      <pane xSplit="1" ySplit="3" topLeftCell="G4" activePane="bottomRight" state="frozen"/>
      <selection activeCell="U36" sqref="U36"/>
      <selection pane="topRight" activeCell="U36" sqref="U36"/>
      <selection pane="bottomLeft" activeCell="U36" sqref="U36"/>
      <selection pane="bottomRight" activeCell="U36" sqref="U36"/>
    </sheetView>
  </sheetViews>
  <sheetFormatPr defaultRowHeight="13.5" customHeight="1" x14ac:dyDescent="0.2"/>
  <cols>
    <col min="1" max="1" width="25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1556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1" ht="13.5" customHeight="1" x14ac:dyDescent="0.2">
      <c r="A4" s="18" t="s">
        <v>0</v>
      </c>
      <c r="AC4" s="11">
        <f t="shared" ref="AC4:AC33" si="0">SUM(B4:AB4)</f>
        <v>0</v>
      </c>
      <c r="AD4" s="85"/>
      <c r="AE4" s="87"/>
    </row>
    <row r="5" spans="1:31" ht="13.5" customHeight="1" x14ac:dyDescent="0.2">
      <c r="A5" s="18" t="s">
        <v>1</v>
      </c>
      <c r="R5">
        <v>1</v>
      </c>
      <c r="AC5" s="13">
        <f t="shared" si="0"/>
        <v>1</v>
      </c>
      <c r="AD5" s="85"/>
      <c r="AE5" s="88"/>
    </row>
    <row r="6" spans="1:31" ht="13.5" customHeight="1" x14ac:dyDescent="0.2">
      <c r="A6" s="18" t="s">
        <v>2</v>
      </c>
      <c r="AC6" s="13">
        <f t="shared" si="0"/>
        <v>0</v>
      </c>
      <c r="AD6" s="85"/>
      <c r="AE6" s="88"/>
    </row>
    <row r="7" spans="1:31" ht="13.5" customHeight="1" x14ac:dyDescent="0.2">
      <c r="A7" s="18" t="s">
        <v>3</v>
      </c>
      <c r="M7">
        <v>1</v>
      </c>
      <c r="O7">
        <v>1</v>
      </c>
      <c r="AC7" s="13">
        <f t="shared" si="0"/>
        <v>2</v>
      </c>
      <c r="AD7" s="85"/>
      <c r="AE7" s="88"/>
    </row>
    <row r="8" spans="1:31" ht="13.5" customHeight="1" x14ac:dyDescent="0.2">
      <c r="A8" s="18" t="s">
        <v>4</v>
      </c>
      <c r="AC8" s="13">
        <f t="shared" si="0"/>
        <v>0</v>
      </c>
      <c r="AD8" s="85"/>
      <c r="AE8" s="88"/>
    </row>
    <row r="9" spans="1:31" ht="13.5" customHeight="1" x14ac:dyDescent="0.2">
      <c r="A9" s="18" t="s">
        <v>5</v>
      </c>
      <c r="M9">
        <v>1</v>
      </c>
      <c r="V9">
        <v>1</v>
      </c>
      <c r="AC9" s="13">
        <f t="shared" si="0"/>
        <v>2</v>
      </c>
      <c r="AD9" s="85"/>
      <c r="AE9" s="88"/>
    </row>
    <row r="10" spans="1:31" ht="13.5" customHeight="1" x14ac:dyDescent="0.2">
      <c r="A10" s="18" t="s">
        <v>6</v>
      </c>
      <c r="M10">
        <v>1</v>
      </c>
      <c r="AC10" s="13">
        <f t="shared" si="0"/>
        <v>1</v>
      </c>
      <c r="AD10" s="85"/>
      <c r="AE10" s="88"/>
    </row>
    <row r="11" spans="1:31" ht="13.5" customHeight="1" x14ac:dyDescent="0.2">
      <c r="A11" s="18" t="s">
        <v>7</v>
      </c>
      <c r="C11" s="90"/>
      <c r="AC11" s="13">
        <f t="shared" si="0"/>
        <v>0</v>
      </c>
      <c r="AD11" s="85"/>
      <c r="AE11" s="88"/>
    </row>
    <row r="12" spans="1:31" ht="13.5" customHeight="1" x14ac:dyDescent="0.2">
      <c r="A12" s="18" t="s">
        <v>8</v>
      </c>
      <c r="AC12" s="13">
        <f t="shared" si="0"/>
        <v>0</v>
      </c>
      <c r="AD12" s="85"/>
      <c r="AE12" s="88"/>
    </row>
    <row r="13" spans="1:31" ht="13.5" customHeight="1" x14ac:dyDescent="0.2">
      <c r="A13" s="18" t="s">
        <v>9</v>
      </c>
      <c r="C13" s="90"/>
      <c r="AC13" s="13">
        <f t="shared" si="0"/>
        <v>0</v>
      </c>
      <c r="AD13" s="85"/>
      <c r="AE13" s="88"/>
    </row>
    <row r="14" spans="1:31" ht="13.5" customHeight="1" x14ac:dyDescent="0.2">
      <c r="A14" s="18" t="s">
        <v>10</v>
      </c>
      <c r="AC14" s="13">
        <f t="shared" si="0"/>
        <v>0</v>
      </c>
      <c r="AD14" s="85"/>
      <c r="AE14" s="88"/>
    </row>
    <row r="15" spans="1:31" ht="13.5" customHeight="1" x14ac:dyDescent="0.2">
      <c r="A15" s="18" t="s">
        <v>11</v>
      </c>
      <c r="M15">
        <v>1</v>
      </c>
      <c r="AC15" s="13">
        <f t="shared" si="0"/>
        <v>1</v>
      </c>
      <c r="AD15" s="85"/>
      <c r="AE15" s="88"/>
    </row>
    <row r="16" spans="1:31" ht="13.5" customHeight="1" x14ac:dyDescent="0.2">
      <c r="A16" s="18" t="s">
        <v>12</v>
      </c>
      <c r="N16">
        <v>1</v>
      </c>
      <c r="AC16" s="13">
        <f t="shared" si="0"/>
        <v>1</v>
      </c>
      <c r="AD16" s="85"/>
      <c r="AE16" s="88"/>
    </row>
    <row r="17" spans="1:31" ht="13.5" customHeight="1" x14ac:dyDescent="0.2">
      <c r="A17" s="18" t="s">
        <v>13</v>
      </c>
      <c r="N17">
        <v>1</v>
      </c>
      <c r="R17">
        <v>1</v>
      </c>
      <c r="AC17" s="13">
        <f t="shared" si="0"/>
        <v>2</v>
      </c>
      <c r="AD17" s="85"/>
      <c r="AE17" s="88"/>
    </row>
    <row r="18" spans="1:31" ht="13.5" customHeight="1" x14ac:dyDescent="0.2">
      <c r="A18" s="18" t="s">
        <v>14</v>
      </c>
      <c r="M18">
        <v>1</v>
      </c>
      <c r="AC18" s="13">
        <f t="shared" si="0"/>
        <v>1</v>
      </c>
      <c r="AD18" s="85"/>
      <c r="AE18" s="88"/>
    </row>
    <row r="19" spans="1:31" ht="13.5" customHeight="1" x14ac:dyDescent="0.2">
      <c r="A19" s="18" t="s">
        <v>15</v>
      </c>
      <c r="S19">
        <v>1</v>
      </c>
      <c r="AC19" s="13">
        <f t="shared" si="0"/>
        <v>1</v>
      </c>
      <c r="AD19" s="85"/>
      <c r="AE19" s="88"/>
    </row>
    <row r="20" spans="1:31" ht="13.5" customHeight="1" x14ac:dyDescent="0.2">
      <c r="A20" s="18" t="s">
        <v>16</v>
      </c>
      <c r="AC20" s="13">
        <f t="shared" si="0"/>
        <v>0</v>
      </c>
      <c r="AD20" s="85"/>
      <c r="AE20" s="88"/>
    </row>
    <row r="21" spans="1:31" ht="13.5" customHeight="1" x14ac:dyDescent="0.2">
      <c r="A21" s="18" t="s">
        <v>17</v>
      </c>
      <c r="N21">
        <v>6</v>
      </c>
      <c r="AC21" s="13">
        <f t="shared" si="0"/>
        <v>6</v>
      </c>
      <c r="AD21" s="85"/>
      <c r="AE21" s="88"/>
    </row>
    <row r="22" spans="1:31" ht="13.5" customHeight="1" x14ac:dyDescent="0.2">
      <c r="A22" s="18" t="s">
        <v>18</v>
      </c>
      <c r="AC22" s="13">
        <f t="shared" si="0"/>
        <v>0</v>
      </c>
      <c r="AD22" s="85"/>
      <c r="AE22" s="88"/>
    </row>
    <row r="23" spans="1:31" ht="13.5" customHeight="1" x14ac:dyDescent="0.2">
      <c r="A23" s="18" t="s">
        <v>19</v>
      </c>
      <c r="M23">
        <v>1</v>
      </c>
      <c r="AC23" s="13">
        <f t="shared" si="0"/>
        <v>1</v>
      </c>
      <c r="AD23" s="85"/>
      <c r="AE23" s="88"/>
    </row>
    <row r="24" spans="1:31" ht="13.5" customHeight="1" x14ac:dyDescent="0.2">
      <c r="A24" s="18" t="s">
        <v>20</v>
      </c>
      <c r="AC24" s="13">
        <f t="shared" si="0"/>
        <v>0</v>
      </c>
      <c r="AD24" s="85"/>
      <c r="AE24" s="88"/>
    </row>
    <row r="25" spans="1:31" ht="13.5" customHeight="1" x14ac:dyDescent="0.2">
      <c r="A25" s="18" t="s">
        <v>21</v>
      </c>
      <c r="M25">
        <v>1</v>
      </c>
      <c r="AC25" s="13">
        <f t="shared" si="0"/>
        <v>1</v>
      </c>
      <c r="AD25" s="85"/>
      <c r="AE25" s="88"/>
    </row>
    <row r="26" spans="1:31" ht="13.5" customHeight="1" x14ac:dyDescent="0.2">
      <c r="A26" s="18" t="s">
        <v>22</v>
      </c>
      <c r="AC26" s="13">
        <f t="shared" si="0"/>
        <v>0</v>
      </c>
      <c r="AD26" s="85"/>
      <c r="AE26" s="88"/>
    </row>
    <row r="27" spans="1:31" ht="13.5" customHeight="1" x14ac:dyDescent="0.2">
      <c r="A27" s="18" t="s">
        <v>23</v>
      </c>
      <c r="AC27" s="13">
        <f t="shared" si="0"/>
        <v>0</v>
      </c>
      <c r="AD27" s="85"/>
      <c r="AE27" s="88"/>
    </row>
    <row r="28" spans="1:31" ht="13.5" customHeight="1" x14ac:dyDescent="0.2">
      <c r="A28" s="18" t="s">
        <v>24</v>
      </c>
      <c r="AC28" s="13">
        <f t="shared" si="0"/>
        <v>0</v>
      </c>
      <c r="AD28" s="85"/>
      <c r="AE28" s="88"/>
    </row>
    <row r="29" spans="1:31" ht="13.5" customHeight="1" x14ac:dyDescent="0.2">
      <c r="A29" s="18" t="s">
        <v>25</v>
      </c>
      <c r="AC29" s="13">
        <f t="shared" si="0"/>
        <v>0</v>
      </c>
      <c r="AD29" s="85"/>
      <c r="AE29" s="88"/>
    </row>
    <row r="30" spans="1:31" ht="13.5" customHeight="1" x14ac:dyDescent="0.2">
      <c r="A30" s="18" t="s">
        <v>26</v>
      </c>
      <c r="AC30" s="13">
        <f t="shared" si="0"/>
        <v>0</v>
      </c>
      <c r="AD30" s="85"/>
      <c r="AE30" s="88"/>
    </row>
    <row r="31" spans="1:31" ht="13.5" customHeight="1" x14ac:dyDescent="0.2">
      <c r="A31" s="18" t="s">
        <v>27</v>
      </c>
      <c r="AC31" s="13">
        <f t="shared" si="0"/>
        <v>0</v>
      </c>
      <c r="AD31" s="85"/>
      <c r="AE31" s="88"/>
    </row>
    <row r="32" spans="1:31" ht="13.5" customHeight="1" x14ac:dyDescent="0.2">
      <c r="A32" s="18" t="s">
        <v>28</v>
      </c>
      <c r="C32" s="90"/>
      <c r="N32">
        <v>1</v>
      </c>
      <c r="AC32" s="13">
        <f t="shared" si="0"/>
        <v>1</v>
      </c>
      <c r="AD32" s="85"/>
      <c r="AE32" s="88"/>
    </row>
    <row r="33" spans="1:31" ht="13.5" customHeight="1" x14ac:dyDescent="0.2">
      <c r="A33" s="18" t="s">
        <v>29</v>
      </c>
      <c r="AC33" s="13">
        <f t="shared" si="0"/>
        <v>0</v>
      </c>
      <c r="AD33" s="85"/>
      <c r="AE33" s="88"/>
    </row>
    <row r="34" spans="1:31" ht="13.5" customHeight="1" x14ac:dyDescent="0.2">
      <c r="A34" s="8" t="s">
        <v>75</v>
      </c>
      <c r="AC34" s="13">
        <f>SUM(B34:AB34)</f>
        <v>0</v>
      </c>
      <c r="AD34" s="30"/>
      <c r="AE34" s="33"/>
    </row>
    <row r="35" spans="1:31" ht="13.5" customHeight="1" x14ac:dyDescent="0.2">
      <c r="A35" s="25" t="s">
        <v>115</v>
      </c>
      <c r="AC35" s="15">
        <f>SUM(B35:AB35)</f>
        <v>0</v>
      </c>
      <c r="AD35" s="29"/>
      <c r="AE35" s="33"/>
    </row>
    <row r="36" spans="1:31" ht="13.5" customHeight="1" x14ac:dyDescent="0.2">
      <c r="A36" s="26" t="s">
        <v>106</v>
      </c>
      <c r="B36" s="20">
        <f t="shared" ref="B36:AC36" si="1">SUM(B4:B35)</f>
        <v>0</v>
      </c>
      <c r="C36" s="21">
        <f t="shared" si="1"/>
        <v>0</v>
      </c>
      <c r="D36" s="21">
        <f t="shared" si="1"/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7</v>
      </c>
      <c r="N36" s="21">
        <f t="shared" si="1"/>
        <v>9</v>
      </c>
      <c r="O36" s="21">
        <f t="shared" si="1"/>
        <v>1</v>
      </c>
      <c r="P36" s="21">
        <f t="shared" si="1"/>
        <v>0</v>
      </c>
      <c r="Q36" s="21">
        <f t="shared" si="1"/>
        <v>0</v>
      </c>
      <c r="R36" s="21">
        <f t="shared" si="1"/>
        <v>2</v>
      </c>
      <c r="S36" s="21">
        <f t="shared" si="1"/>
        <v>1</v>
      </c>
      <c r="T36" s="21">
        <f t="shared" si="1"/>
        <v>0</v>
      </c>
      <c r="U36" s="21">
        <f t="shared" si="1"/>
        <v>0</v>
      </c>
      <c r="V36" s="21">
        <f t="shared" si="1"/>
        <v>1</v>
      </c>
      <c r="W36" s="21">
        <f t="shared" si="1"/>
        <v>0</v>
      </c>
      <c r="X36" s="21">
        <f t="shared" si="1"/>
        <v>0</v>
      </c>
      <c r="Y36" s="21">
        <f t="shared" si="1"/>
        <v>0</v>
      </c>
      <c r="Z36" s="21">
        <f t="shared" si="1"/>
        <v>0</v>
      </c>
      <c r="AA36" s="21">
        <f t="shared" si="1"/>
        <v>0</v>
      </c>
      <c r="AB36" s="22">
        <f t="shared" si="1"/>
        <v>0</v>
      </c>
      <c r="AC36" s="23">
        <f t="shared" si="1"/>
        <v>21</v>
      </c>
      <c r="AD36" s="29"/>
      <c r="AE36" s="2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2" sqref="U12"/>
    </sheetView>
  </sheetViews>
  <sheetFormatPr defaultRowHeight="13.5" customHeight="1" x14ac:dyDescent="0.2"/>
  <cols>
    <col min="1" max="1" width="10.42578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40.710937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1288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922</v>
      </c>
      <c r="J4">
        <v>1</v>
      </c>
      <c r="K4">
        <v>1</v>
      </c>
      <c r="S4">
        <v>1</v>
      </c>
      <c r="T4">
        <v>1</v>
      </c>
      <c r="Y4">
        <v>1</v>
      </c>
      <c r="AC4" s="11">
        <f t="shared" ref="AC4:AC11" si="0">SUM(B4:AB4)</f>
        <v>5</v>
      </c>
      <c r="AD4" s="27"/>
      <c r="AE4" s="45"/>
    </row>
    <row r="5" spans="1:31" ht="13.5" customHeight="1" x14ac:dyDescent="0.2">
      <c r="A5" t="s">
        <v>923</v>
      </c>
      <c r="D5">
        <v>1</v>
      </c>
      <c r="N5">
        <v>1</v>
      </c>
      <c r="S5">
        <v>1</v>
      </c>
      <c r="V5">
        <v>1</v>
      </c>
      <c r="Y5">
        <v>1</v>
      </c>
      <c r="AC5" s="13">
        <f t="shared" si="0"/>
        <v>5</v>
      </c>
      <c r="AD5" s="28"/>
      <c r="AE5" s="46"/>
    </row>
    <row r="6" spans="1:31" ht="13.5" customHeight="1" x14ac:dyDescent="0.2">
      <c r="A6" t="s">
        <v>924</v>
      </c>
      <c r="AC6" s="13">
        <f t="shared" si="0"/>
        <v>0</v>
      </c>
      <c r="AD6" s="28"/>
      <c r="AE6" s="46"/>
    </row>
    <row r="7" spans="1:31" ht="13.5" customHeight="1" x14ac:dyDescent="0.2">
      <c r="A7" t="s">
        <v>1036</v>
      </c>
      <c r="D7">
        <v>1</v>
      </c>
      <c r="S7">
        <v>3</v>
      </c>
      <c r="T7">
        <v>1</v>
      </c>
      <c r="AB7">
        <v>1</v>
      </c>
      <c r="AC7" s="13">
        <f t="shared" si="0"/>
        <v>6</v>
      </c>
      <c r="AD7" s="28"/>
      <c r="AE7" s="46"/>
    </row>
    <row r="8" spans="1:31" ht="13.5" customHeight="1" x14ac:dyDescent="0.2">
      <c r="A8" t="s">
        <v>925</v>
      </c>
      <c r="N8">
        <v>1</v>
      </c>
      <c r="S8">
        <v>4</v>
      </c>
      <c r="T8">
        <v>1</v>
      </c>
      <c r="V8">
        <v>3</v>
      </c>
      <c r="W8">
        <v>2</v>
      </c>
      <c r="Y8">
        <v>4</v>
      </c>
      <c r="AC8" s="13">
        <f t="shared" si="0"/>
        <v>15</v>
      </c>
      <c r="AD8" s="28"/>
      <c r="AE8" s="46"/>
    </row>
    <row r="9" spans="1:31" ht="13.5" customHeight="1" x14ac:dyDescent="0.2">
      <c r="A9" t="s">
        <v>926</v>
      </c>
      <c r="S9">
        <v>2</v>
      </c>
      <c r="AC9" s="13">
        <f t="shared" si="0"/>
        <v>2</v>
      </c>
      <c r="AD9" s="28"/>
      <c r="AE9" s="46"/>
    </row>
    <row r="10" spans="1:31" ht="13.5" customHeight="1" x14ac:dyDescent="0.2">
      <c r="A10" s="8" t="s">
        <v>75</v>
      </c>
      <c r="Y10">
        <v>3</v>
      </c>
      <c r="AC10" s="13">
        <f t="shared" si="0"/>
        <v>3</v>
      </c>
      <c r="AD10" s="30"/>
      <c r="AE10" s="33"/>
    </row>
    <row r="11" spans="1:31" ht="13.5" customHeight="1" x14ac:dyDescent="0.2">
      <c r="A11" s="25" t="s">
        <v>115</v>
      </c>
      <c r="AB11">
        <v>1</v>
      </c>
      <c r="AC11" s="15">
        <f t="shared" si="0"/>
        <v>1</v>
      </c>
      <c r="AD11" s="29"/>
      <c r="AE11" s="33"/>
    </row>
    <row r="12" spans="1:31" ht="13.5" customHeight="1" x14ac:dyDescent="0.2">
      <c r="A12" s="26" t="s">
        <v>106</v>
      </c>
      <c r="B12" s="20">
        <f t="shared" ref="B12:AC12" si="1">SUM(B4:B11)</f>
        <v>0</v>
      </c>
      <c r="C12" s="21">
        <f t="shared" si="1"/>
        <v>0</v>
      </c>
      <c r="D12" s="21">
        <f t="shared" si="1"/>
        <v>2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1</v>
      </c>
      <c r="K12" s="21">
        <f t="shared" si="1"/>
        <v>1</v>
      </c>
      <c r="L12" s="21">
        <f t="shared" si="1"/>
        <v>0</v>
      </c>
      <c r="M12" s="21">
        <f t="shared" si="1"/>
        <v>0</v>
      </c>
      <c r="N12" s="21">
        <f t="shared" si="1"/>
        <v>2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11</v>
      </c>
      <c r="T12" s="21">
        <f t="shared" si="1"/>
        <v>3</v>
      </c>
      <c r="U12" s="21">
        <f t="shared" si="1"/>
        <v>0</v>
      </c>
      <c r="V12" s="21">
        <f t="shared" si="1"/>
        <v>4</v>
      </c>
      <c r="W12" s="21">
        <f t="shared" si="1"/>
        <v>2</v>
      </c>
      <c r="X12" s="21">
        <f t="shared" si="1"/>
        <v>0</v>
      </c>
      <c r="Y12" s="21">
        <f t="shared" si="1"/>
        <v>9</v>
      </c>
      <c r="Z12" s="21">
        <f t="shared" si="1"/>
        <v>0</v>
      </c>
      <c r="AA12" s="21">
        <f t="shared" si="1"/>
        <v>0</v>
      </c>
      <c r="AB12" s="22">
        <f t="shared" si="1"/>
        <v>2</v>
      </c>
      <c r="AC12" s="23">
        <f t="shared" si="1"/>
        <v>37</v>
      </c>
      <c r="AD12" s="29"/>
      <c r="AE12" s="23"/>
    </row>
  </sheetData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25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5" sqref="U25"/>
    </sheetView>
  </sheetViews>
  <sheetFormatPr defaultRowHeight="13.5" customHeight="1" x14ac:dyDescent="0.2"/>
  <cols>
    <col min="1" max="1" width="18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6.28515625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5" customHeight="1" x14ac:dyDescent="0.2">
      <c r="A3" s="3" t="s">
        <v>1287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t="s">
        <v>927</v>
      </c>
      <c r="J4">
        <v>1</v>
      </c>
      <c r="K4">
        <v>1</v>
      </c>
      <c r="S4">
        <v>1</v>
      </c>
      <c r="T4">
        <v>1</v>
      </c>
      <c r="Y4">
        <v>1</v>
      </c>
      <c r="AC4" s="11">
        <f t="shared" ref="AC4:AC24" si="0">SUM(B4:AB4)</f>
        <v>5</v>
      </c>
      <c r="AD4" s="27"/>
      <c r="AE4" s="45"/>
    </row>
    <row r="5" spans="1:32" ht="13.5" customHeight="1" x14ac:dyDescent="0.2">
      <c r="A5" t="s">
        <v>928</v>
      </c>
      <c r="D5">
        <v>1</v>
      </c>
      <c r="N5">
        <v>1</v>
      </c>
      <c r="S5">
        <v>1</v>
      </c>
      <c r="V5">
        <v>1</v>
      </c>
      <c r="Y5">
        <v>1</v>
      </c>
      <c r="AC5" s="13">
        <f t="shared" si="0"/>
        <v>5</v>
      </c>
      <c r="AD5" s="28"/>
      <c r="AE5" s="46"/>
    </row>
    <row r="6" spans="1:32" ht="13.5" customHeight="1" x14ac:dyDescent="0.2">
      <c r="A6" t="s">
        <v>929</v>
      </c>
      <c r="AC6" s="13">
        <f t="shared" si="0"/>
        <v>0</v>
      </c>
      <c r="AD6" s="28"/>
      <c r="AE6" s="46"/>
    </row>
    <row r="7" spans="1:32" ht="13.5" customHeight="1" x14ac:dyDescent="0.2">
      <c r="A7" t="s">
        <v>930</v>
      </c>
      <c r="D7">
        <v>1</v>
      </c>
      <c r="S7">
        <v>3</v>
      </c>
      <c r="T7">
        <v>1</v>
      </c>
      <c r="AB7">
        <v>1</v>
      </c>
      <c r="AC7" s="13">
        <f t="shared" si="0"/>
        <v>6</v>
      </c>
      <c r="AD7" s="28"/>
      <c r="AE7" s="46"/>
    </row>
    <row r="8" spans="1:32" ht="13.5" customHeight="1" x14ac:dyDescent="0.2">
      <c r="A8" t="s">
        <v>931</v>
      </c>
      <c r="N8">
        <v>1</v>
      </c>
      <c r="S8">
        <v>4</v>
      </c>
      <c r="T8">
        <v>1</v>
      </c>
      <c r="V8">
        <v>3</v>
      </c>
      <c r="W8">
        <v>2</v>
      </c>
      <c r="Y8">
        <v>4</v>
      </c>
      <c r="AC8" s="13">
        <f t="shared" si="0"/>
        <v>15</v>
      </c>
      <c r="AD8" s="28"/>
      <c r="AE8" s="46"/>
    </row>
    <row r="9" spans="1:32" ht="13.5" customHeight="1" x14ac:dyDescent="0.2">
      <c r="A9" t="s">
        <v>932</v>
      </c>
      <c r="S9">
        <v>2</v>
      </c>
      <c r="AC9" s="13">
        <f t="shared" si="0"/>
        <v>2</v>
      </c>
      <c r="AD9" s="28"/>
      <c r="AE9" s="46"/>
    </row>
    <row r="10" spans="1:32" ht="13.5" customHeight="1" x14ac:dyDescent="0.2">
      <c r="A10" t="s">
        <v>933</v>
      </c>
      <c r="Y10">
        <v>3</v>
      </c>
      <c r="AC10" s="13">
        <f t="shared" si="0"/>
        <v>3</v>
      </c>
      <c r="AD10" s="28"/>
      <c r="AE10" s="46"/>
    </row>
    <row r="11" spans="1:32" ht="13.5" customHeight="1" x14ac:dyDescent="0.2">
      <c r="A11" t="s">
        <v>934</v>
      </c>
      <c r="AB11">
        <v>1</v>
      </c>
      <c r="AC11" s="13">
        <f t="shared" si="0"/>
        <v>1</v>
      </c>
      <c r="AD11" s="28"/>
      <c r="AE11" s="46"/>
    </row>
    <row r="12" spans="1:32" ht="13.5" customHeight="1" x14ac:dyDescent="0.2">
      <c r="A12" t="s">
        <v>935</v>
      </c>
      <c r="AC12" s="13">
        <f t="shared" si="0"/>
        <v>0</v>
      </c>
      <c r="AD12" s="28"/>
      <c r="AE12" s="46"/>
    </row>
    <row r="13" spans="1:32" ht="13.5" customHeight="1" x14ac:dyDescent="0.2">
      <c r="A13" t="s">
        <v>936</v>
      </c>
      <c r="AC13" s="13">
        <f t="shared" si="0"/>
        <v>0</v>
      </c>
      <c r="AD13" s="28"/>
      <c r="AE13" s="46"/>
      <c r="AF13"/>
    </row>
    <row r="14" spans="1:32" ht="13.5" customHeight="1" x14ac:dyDescent="0.2">
      <c r="A14" t="s">
        <v>945</v>
      </c>
      <c r="AC14" s="13">
        <f t="shared" si="0"/>
        <v>0</v>
      </c>
      <c r="AD14" s="28"/>
      <c r="AE14" s="46"/>
      <c r="AF14"/>
    </row>
    <row r="15" spans="1:32" ht="13.5" customHeight="1" x14ac:dyDescent="0.2">
      <c r="A15" t="s">
        <v>937</v>
      </c>
      <c r="AC15" s="13">
        <f t="shared" si="0"/>
        <v>0</v>
      </c>
      <c r="AD15" s="28"/>
      <c r="AE15" s="46"/>
    </row>
    <row r="16" spans="1:32" ht="13.5" customHeight="1" x14ac:dyDescent="0.2">
      <c r="A16" t="s">
        <v>938</v>
      </c>
      <c r="AC16" s="13">
        <f t="shared" si="0"/>
        <v>0</v>
      </c>
      <c r="AD16" s="28"/>
      <c r="AE16" s="46"/>
    </row>
    <row r="17" spans="1:31" ht="13.5" customHeight="1" x14ac:dyDescent="0.2">
      <c r="A17" t="s">
        <v>939</v>
      </c>
      <c r="AC17" s="13">
        <f t="shared" si="0"/>
        <v>0</v>
      </c>
      <c r="AD17" s="28"/>
      <c r="AE17" s="46"/>
    </row>
    <row r="18" spans="1:31" ht="13.5" customHeight="1" x14ac:dyDescent="0.2">
      <c r="A18" t="s">
        <v>940</v>
      </c>
      <c r="AC18" s="13">
        <f t="shared" si="0"/>
        <v>0</v>
      </c>
      <c r="AD18" s="28"/>
      <c r="AE18" s="46"/>
    </row>
    <row r="19" spans="1:31" ht="13.5" customHeight="1" x14ac:dyDescent="0.2">
      <c r="A19" t="s">
        <v>941</v>
      </c>
      <c r="AC19" s="13">
        <f t="shared" si="0"/>
        <v>0</v>
      </c>
      <c r="AD19" s="28"/>
      <c r="AE19" s="46"/>
    </row>
    <row r="20" spans="1:31" ht="13.5" customHeight="1" x14ac:dyDescent="0.2">
      <c r="A20" t="s">
        <v>942</v>
      </c>
      <c r="AC20" s="13">
        <f t="shared" si="0"/>
        <v>0</v>
      </c>
      <c r="AD20" s="28"/>
      <c r="AE20" s="46"/>
    </row>
    <row r="21" spans="1:31" ht="13.5" customHeight="1" x14ac:dyDescent="0.2">
      <c r="A21" t="s">
        <v>943</v>
      </c>
      <c r="AC21" s="13">
        <f t="shared" si="0"/>
        <v>0</v>
      </c>
      <c r="AD21" s="28"/>
      <c r="AE21" s="46"/>
    </row>
    <row r="22" spans="1:31" ht="13.5" customHeight="1" x14ac:dyDescent="0.2">
      <c r="A22" t="s">
        <v>944</v>
      </c>
      <c r="AC22" s="13">
        <f t="shared" si="0"/>
        <v>0</v>
      </c>
      <c r="AD22" s="28"/>
      <c r="AE22" s="46"/>
    </row>
    <row r="23" spans="1:31" ht="13.5" customHeight="1" x14ac:dyDescent="0.2">
      <c r="A23" s="8" t="s">
        <v>75</v>
      </c>
      <c r="AC23" s="13">
        <f t="shared" si="0"/>
        <v>0</v>
      </c>
      <c r="AD23" s="30"/>
      <c r="AE23" s="33"/>
    </row>
    <row r="24" spans="1:31" ht="13.5" customHeight="1" x14ac:dyDescent="0.2">
      <c r="A24" s="25" t="s">
        <v>115</v>
      </c>
      <c r="AC24" s="15">
        <f t="shared" si="0"/>
        <v>0</v>
      </c>
      <c r="AD24" s="29"/>
      <c r="AE24" s="33"/>
    </row>
    <row r="25" spans="1:31" ht="13.5" customHeight="1" x14ac:dyDescent="0.2">
      <c r="A25" s="26" t="s">
        <v>106</v>
      </c>
      <c r="B25" s="20">
        <f t="shared" ref="B25:AC25" si="1">SUM(B4:B24)</f>
        <v>0</v>
      </c>
      <c r="C25" s="21">
        <f t="shared" si="1"/>
        <v>0</v>
      </c>
      <c r="D25" s="21">
        <f t="shared" si="1"/>
        <v>2</v>
      </c>
      <c r="E25" s="21">
        <f t="shared" si="1"/>
        <v>0</v>
      </c>
      <c r="F25" s="21">
        <f t="shared" si="1"/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1</v>
      </c>
      <c r="K25" s="21">
        <f t="shared" si="1"/>
        <v>1</v>
      </c>
      <c r="L25" s="21">
        <f t="shared" si="1"/>
        <v>0</v>
      </c>
      <c r="M25" s="21">
        <f t="shared" si="1"/>
        <v>0</v>
      </c>
      <c r="N25" s="21">
        <f t="shared" si="1"/>
        <v>2</v>
      </c>
      <c r="O25" s="21">
        <f t="shared" si="1"/>
        <v>0</v>
      </c>
      <c r="P25" s="21">
        <f t="shared" si="1"/>
        <v>0</v>
      </c>
      <c r="Q25" s="21">
        <f t="shared" si="1"/>
        <v>0</v>
      </c>
      <c r="R25" s="21">
        <f t="shared" si="1"/>
        <v>0</v>
      </c>
      <c r="S25" s="21">
        <f t="shared" si="1"/>
        <v>11</v>
      </c>
      <c r="T25" s="21">
        <f t="shared" si="1"/>
        <v>3</v>
      </c>
      <c r="U25" s="21">
        <f t="shared" si="1"/>
        <v>0</v>
      </c>
      <c r="V25" s="21">
        <f t="shared" si="1"/>
        <v>4</v>
      </c>
      <c r="W25" s="21">
        <f t="shared" si="1"/>
        <v>2</v>
      </c>
      <c r="X25" s="21">
        <f t="shared" si="1"/>
        <v>0</v>
      </c>
      <c r="Y25" s="21">
        <f t="shared" si="1"/>
        <v>9</v>
      </c>
      <c r="Z25" s="21">
        <f t="shared" si="1"/>
        <v>0</v>
      </c>
      <c r="AA25" s="21">
        <f t="shared" si="1"/>
        <v>0</v>
      </c>
      <c r="AB25" s="22">
        <f t="shared" si="1"/>
        <v>2</v>
      </c>
      <c r="AC25" s="23">
        <f t="shared" si="1"/>
        <v>37</v>
      </c>
      <c r="AD25" s="29"/>
      <c r="AE25" s="23"/>
    </row>
  </sheetData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20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0" sqref="U20"/>
    </sheetView>
  </sheetViews>
  <sheetFormatPr defaultRowHeight="13.5" customHeight="1" x14ac:dyDescent="0.2"/>
  <cols>
    <col min="1" max="1" width="14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6.42578125" customWidth="1"/>
  </cols>
  <sheetData>
    <row r="1" spans="1:31" ht="13.5" customHeight="1" x14ac:dyDescent="0.2">
      <c r="B1" s="48" t="str">
        <f>+China!B1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1286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987</v>
      </c>
      <c r="AC4" s="11">
        <f t="shared" ref="AC4:AC19" si="0">SUM(B4:AB4)</f>
        <v>0</v>
      </c>
      <c r="AD4" s="27"/>
      <c r="AE4" s="45"/>
    </row>
    <row r="5" spans="1:31" ht="13.5" customHeight="1" x14ac:dyDescent="0.2">
      <c r="A5" t="s">
        <v>988</v>
      </c>
      <c r="AC5" s="13">
        <f t="shared" si="0"/>
        <v>0</v>
      </c>
      <c r="AD5" s="28"/>
      <c r="AE5" s="46"/>
    </row>
    <row r="6" spans="1:31" ht="13.5" customHeight="1" x14ac:dyDescent="0.2">
      <c r="A6" t="s">
        <v>989</v>
      </c>
      <c r="AC6" s="13">
        <f t="shared" si="0"/>
        <v>0</v>
      </c>
      <c r="AD6" s="28"/>
      <c r="AE6" s="46"/>
    </row>
    <row r="7" spans="1:31" ht="13.5" customHeight="1" x14ac:dyDescent="0.2">
      <c r="A7" t="s">
        <v>990</v>
      </c>
      <c r="AC7" s="13">
        <f t="shared" si="0"/>
        <v>0</v>
      </c>
      <c r="AD7" s="28"/>
      <c r="AE7" s="46"/>
    </row>
    <row r="8" spans="1:31" ht="13.5" customHeight="1" x14ac:dyDescent="0.2">
      <c r="A8" t="s">
        <v>991</v>
      </c>
      <c r="AC8" s="13">
        <f t="shared" si="0"/>
        <v>0</v>
      </c>
      <c r="AD8" s="28"/>
      <c r="AE8" s="46"/>
    </row>
    <row r="9" spans="1:31" ht="13.5" customHeight="1" x14ac:dyDescent="0.2">
      <c r="A9" t="s">
        <v>992</v>
      </c>
      <c r="AC9" s="13">
        <f t="shared" si="0"/>
        <v>0</v>
      </c>
      <c r="AD9" s="28"/>
      <c r="AE9" s="46"/>
    </row>
    <row r="10" spans="1:31" ht="13.5" customHeight="1" x14ac:dyDescent="0.2">
      <c r="A10" t="s">
        <v>993</v>
      </c>
      <c r="AB10">
        <v>1</v>
      </c>
      <c r="AC10" s="13">
        <f t="shared" si="0"/>
        <v>1</v>
      </c>
      <c r="AD10" s="28"/>
      <c r="AE10" s="46"/>
    </row>
    <row r="11" spans="1:31" ht="13.5" customHeight="1" x14ac:dyDescent="0.2">
      <c r="A11" t="s">
        <v>994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995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996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997</v>
      </c>
      <c r="AB14">
        <v>1</v>
      </c>
      <c r="AC14" s="13">
        <f t="shared" si="0"/>
        <v>1</v>
      </c>
      <c r="AD14" s="28"/>
      <c r="AE14" s="46"/>
    </row>
    <row r="15" spans="1:31" ht="13.5" customHeight="1" x14ac:dyDescent="0.2">
      <c r="A15" t="s">
        <v>998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999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1000</v>
      </c>
      <c r="AC17" s="13">
        <f t="shared" si="0"/>
        <v>0</v>
      </c>
      <c r="AD17" s="28"/>
      <c r="AE17" s="46"/>
    </row>
    <row r="18" spans="1:32" ht="13.5" customHeight="1" x14ac:dyDescent="0.2">
      <c r="A18" s="8" t="s">
        <v>75</v>
      </c>
      <c r="AC18" s="13">
        <f t="shared" si="0"/>
        <v>0</v>
      </c>
      <c r="AD18" s="30"/>
      <c r="AE18" s="50"/>
    </row>
    <row r="19" spans="1:32" ht="13.5" customHeight="1" x14ac:dyDescent="0.2">
      <c r="A19" s="25" t="s">
        <v>115</v>
      </c>
      <c r="AC19" s="15">
        <f t="shared" si="0"/>
        <v>0</v>
      </c>
      <c r="AD19" s="29"/>
      <c r="AE19" s="33"/>
      <c r="AF19"/>
    </row>
    <row r="20" spans="1:32" ht="13.5" customHeight="1" x14ac:dyDescent="0.2">
      <c r="A20" s="26" t="s">
        <v>106</v>
      </c>
      <c r="B20" s="20">
        <f t="shared" ref="B20:AC20" si="1">SUM(B4:B19)</f>
        <v>0</v>
      </c>
      <c r="C20" s="21">
        <f t="shared" si="1"/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0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21">
        <f t="shared" si="1"/>
        <v>0</v>
      </c>
      <c r="U20" s="21">
        <f t="shared" si="1"/>
        <v>0</v>
      </c>
      <c r="V20" s="21">
        <f t="shared" si="1"/>
        <v>0</v>
      </c>
      <c r="W20" s="21">
        <f t="shared" si="1"/>
        <v>0</v>
      </c>
      <c r="X20" s="21">
        <f t="shared" si="1"/>
        <v>0</v>
      </c>
      <c r="Y20" s="21">
        <f t="shared" si="1"/>
        <v>0</v>
      </c>
      <c r="Z20" s="21">
        <f t="shared" si="1"/>
        <v>0</v>
      </c>
      <c r="AA20" s="21">
        <f t="shared" si="1"/>
        <v>0</v>
      </c>
      <c r="AB20" s="22">
        <f t="shared" si="1"/>
        <v>2</v>
      </c>
      <c r="AC20" s="23">
        <f t="shared" si="1"/>
        <v>2</v>
      </c>
      <c r="AD20" s="29"/>
      <c r="AE20" s="23"/>
      <c r="AF20"/>
    </row>
  </sheetData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AF18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8" sqref="U18"/>
    </sheetView>
  </sheetViews>
  <sheetFormatPr defaultRowHeight="13.5" customHeight="1" x14ac:dyDescent="0.2"/>
  <cols>
    <col min="1" max="1" width="12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6.42578125" customWidth="1"/>
  </cols>
  <sheetData>
    <row r="1" spans="1:31" ht="13.5" customHeight="1" x14ac:dyDescent="0.2">
      <c r="B1" s="48" t="str">
        <f>+China!B1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3.5" customHeight="1" x14ac:dyDescent="0.2">
      <c r="A3" s="3" t="s">
        <v>1197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2" t="s">
        <v>1198</v>
      </c>
      <c r="AC4" s="11">
        <f t="shared" ref="AC4:AC17" si="0">SUM(B4:AB4)</f>
        <v>0</v>
      </c>
      <c r="AD4" s="27"/>
      <c r="AE4" s="45">
        <v>0.13200000000000001</v>
      </c>
    </row>
    <row r="5" spans="1:31" ht="13.5" customHeight="1" x14ac:dyDescent="0.2">
      <c r="A5" s="2" t="s">
        <v>1199</v>
      </c>
      <c r="S5">
        <v>1</v>
      </c>
      <c r="AC5" s="13">
        <f t="shared" si="0"/>
        <v>1</v>
      </c>
      <c r="AD5" s="28"/>
      <c r="AE5" s="46">
        <v>2.2210000000000001</v>
      </c>
    </row>
    <row r="6" spans="1:31" ht="13.5" customHeight="1" x14ac:dyDescent="0.2">
      <c r="A6" s="2" t="s">
        <v>1200</v>
      </c>
      <c r="N6">
        <v>1</v>
      </c>
      <c r="AC6" s="13">
        <f t="shared" si="0"/>
        <v>1</v>
      </c>
      <c r="AD6" s="28"/>
      <c r="AE6" s="46">
        <v>0.12</v>
      </c>
    </row>
    <row r="7" spans="1:31" ht="13.5" customHeight="1" x14ac:dyDescent="0.2">
      <c r="A7" s="2" t="s">
        <v>1201</v>
      </c>
      <c r="AC7" s="13">
        <f t="shared" si="0"/>
        <v>0</v>
      </c>
      <c r="AD7" s="28"/>
      <c r="AE7" s="46">
        <v>0.38300000000000001</v>
      </c>
    </row>
    <row r="8" spans="1:31" ht="13.5" customHeight="1" x14ac:dyDescent="0.2">
      <c r="A8" s="2" t="s">
        <v>1202</v>
      </c>
      <c r="AC8" s="13">
        <f t="shared" si="0"/>
        <v>0</v>
      </c>
      <c r="AD8" s="28"/>
      <c r="AE8" s="46">
        <v>1.018</v>
      </c>
    </row>
    <row r="9" spans="1:31" ht="13.5" customHeight="1" x14ac:dyDescent="0.2">
      <c r="A9" s="2" t="s">
        <v>1203</v>
      </c>
      <c r="AC9" s="13">
        <f t="shared" si="0"/>
        <v>0</v>
      </c>
      <c r="AD9" s="28"/>
      <c r="AE9" s="46">
        <v>0.17199999999999999</v>
      </c>
    </row>
    <row r="10" spans="1:31" ht="13.5" customHeight="1" x14ac:dyDescent="0.2">
      <c r="A10" s="2" t="s">
        <v>1204</v>
      </c>
      <c r="AC10" s="13">
        <f t="shared" si="0"/>
        <v>0</v>
      </c>
      <c r="AD10" s="28"/>
      <c r="AE10" s="46">
        <v>0.223</v>
      </c>
    </row>
    <row r="11" spans="1:31" ht="13.5" customHeight="1" x14ac:dyDescent="0.2">
      <c r="A11" s="2" t="s">
        <v>1205</v>
      </c>
      <c r="AC11" s="13">
        <f t="shared" si="0"/>
        <v>0</v>
      </c>
      <c r="AD11" s="28"/>
      <c r="AE11" s="46">
        <v>0.108</v>
      </c>
    </row>
    <row r="12" spans="1:31" ht="13.5" customHeight="1" x14ac:dyDescent="0.2">
      <c r="A12" s="2" t="s">
        <v>1206</v>
      </c>
      <c r="AC12" s="13">
        <f t="shared" si="0"/>
        <v>0</v>
      </c>
      <c r="AD12" s="28"/>
      <c r="AE12" s="46">
        <v>0.14299999999999999</v>
      </c>
    </row>
    <row r="13" spans="1:31" ht="13.5" customHeight="1" x14ac:dyDescent="0.2">
      <c r="A13" s="2" t="s">
        <v>1207</v>
      </c>
      <c r="AC13" s="13">
        <f t="shared" si="0"/>
        <v>0</v>
      </c>
      <c r="AD13" s="28"/>
      <c r="AE13" s="46">
        <v>0.26300000000000001</v>
      </c>
    </row>
    <row r="14" spans="1:31" ht="13.5" customHeight="1" x14ac:dyDescent="0.2">
      <c r="A14" s="2" t="s">
        <v>1208</v>
      </c>
      <c r="AC14" s="13">
        <f t="shared" si="0"/>
        <v>0</v>
      </c>
      <c r="AD14" s="28"/>
      <c r="AE14" s="46">
        <v>0.08</v>
      </c>
    </row>
    <row r="15" spans="1:31" ht="13.5" customHeight="1" x14ac:dyDescent="0.2">
      <c r="A15" s="2" t="s">
        <v>1209</v>
      </c>
      <c r="N15">
        <v>1</v>
      </c>
      <c r="S15">
        <v>1</v>
      </c>
      <c r="AC15" s="13">
        <f t="shared" si="0"/>
        <v>2</v>
      </c>
      <c r="AD15" s="28"/>
      <c r="AE15" s="46">
        <v>0.85299999999999998</v>
      </c>
    </row>
    <row r="16" spans="1:31" ht="13.5" customHeight="1" x14ac:dyDescent="0.2">
      <c r="A16" s="8" t="s">
        <v>75</v>
      </c>
      <c r="AC16" s="13">
        <f t="shared" si="0"/>
        <v>0</v>
      </c>
      <c r="AD16" s="30"/>
      <c r="AE16" s="50"/>
    </row>
    <row r="17" spans="1:32" ht="13.5" customHeight="1" x14ac:dyDescent="0.2">
      <c r="A17" s="25" t="s">
        <v>115</v>
      </c>
      <c r="AC17" s="15">
        <f t="shared" si="0"/>
        <v>0</v>
      </c>
      <c r="AD17" s="29"/>
      <c r="AE17" s="33"/>
      <c r="AF17"/>
    </row>
    <row r="18" spans="1:32" ht="13.5" customHeight="1" x14ac:dyDescent="0.2">
      <c r="A18" s="26" t="s">
        <v>106</v>
      </c>
      <c r="B18" s="20">
        <f t="shared" ref="B18:AC18" si="1">SUM(B4:B17)</f>
        <v>0</v>
      </c>
      <c r="C18" s="21">
        <f t="shared" si="1"/>
        <v>0</v>
      </c>
      <c r="D18" s="21">
        <f t="shared" si="1"/>
        <v>0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1">
        <f t="shared" si="1"/>
        <v>2</v>
      </c>
      <c r="O18" s="21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21">
        <f t="shared" si="1"/>
        <v>2</v>
      </c>
      <c r="T18" s="21">
        <f t="shared" si="1"/>
        <v>0</v>
      </c>
      <c r="U18" s="21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0</v>
      </c>
      <c r="AC18" s="23">
        <f t="shared" si="1"/>
        <v>4</v>
      </c>
      <c r="AD18" s="29"/>
      <c r="AE18" s="23"/>
      <c r="AF18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4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4" sqref="U14"/>
    </sheetView>
  </sheetViews>
  <sheetFormatPr defaultRowHeight="13.5" customHeight="1" x14ac:dyDescent="0.2"/>
  <cols>
    <col min="1" max="1" width="13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4.25" customHeight="1" x14ac:dyDescent="0.2">
      <c r="A3" s="3" t="s">
        <v>480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7" t="s">
        <v>481</v>
      </c>
      <c r="R4">
        <v>1</v>
      </c>
      <c r="T4">
        <v>1</v>
      </c>
      <c r="X4">
        <v>8</v>
      </c>
      <c r="AC4" s="11">
        <f t="shared" ref="AC4:AC13" si="0">SUM(B4:AB4)</f>
        <v>10</v>
      </c>
      <c r="AD4" s="27"/>
      <c r="AE4" s="45"/>
    </row>
    <row r="5" spans="1:32" ht="13.5" customHeight="1" x14ac:dyDescent="0.2">
      <c r="A5" s="8" t="s">
        <v>482</v>
      </c>
      <c r="J5">
        <v>1</v>
      </c>
      <c r="AC5" s="13">
        <f t="shared" si="0"/>
        <v>1</v>
      </c>
      <c r="AD5" s="28"/>
      <c r="AE5" s="46"/>
    </row>
    <row r="6" spans="1:32" ht="13.5" customHeight="1" x14ac:dyDescent="0.2">
      <c r="A6" s="8" t="s">
        <v>483</v>
      </c>
      <c r="D6">
        <v>2</v>
      </c>
      <c r="R6">
        <v>1</v>
      </c>
      <c r="AB6">
        <v>1</v>
      </c>
      <c r="AC6" s="13">
        <f t="shared" si="0"/>
        <v>4</v>
      </c>
      <c r="AD6" s="28"/>
      <c r="AE6" s="46"/>
    </row>
    <row r="7" spans="1:32" ht="13.5" customHeight="1" x14ac:dyDescent="0.2">
      <c r="A7" s="8" t="s">
        <v>484</v>
      </c>
      <c r="D7">
        <v>1</v>
      </c>
      <c r="AC7" s="13">
        <f t="shared" si="0"/>
        <v>1</v>
      </c>
      <c r="AD7" s="28"/>
      <c r="AE7" s="46"/>
    </row>
    <row r="8" spans="1:32" ht="13.5" customHeight="1" x14ac:dyDescent="0.2">
      <c r="A8" s="8" t="s">
        <v>485</v>
      </c>
      <c r="AC8" s="13">
        <f t="shared" si="0"/>
        <v>0</v>
      </c>
      <c r="AD8" s="28"/>
      <c r="AE8" s="46"/>
    </row>
    <row r="9" spans="1:32" ht="13.5" customHeight="1" x14ac:dyDescent="0.2">
      <c r="A9" s="8" t="s">
        <v>486</v>
      </c>
      <c r="D9">
        <v>1</v>
      </c>
      <c r="X9">
        <v>1</v>
      </c>
      <c r="AC9" s="13">
        <f t="shared" si="0"/>
        <v>2</v>
      </c>
      <c r="AD9" s="28"/>
      <c r="AE9" s="46"/>
    </row>
    <row r="10" spans="1:32" ht="13.5" customHeight="1" x14ac:dyDescent="0.2">
      <c r="A10" s="8" t="s">
        <v>487</v>
      </c>
      <c r="P10">
        <v>5</v>
      </c>
      <c r="X10">
        <v>1</v>
      </c>
      <c r="AB10">
        <v>3</v>
      </c>
      <c r="AC10" s="13">
        <f t="shared" si="0"/>
        <v>9</v>
      </c>
      <c r="AD10" s="28"/>
      <c r="AE10" s="46"/>
    </row>
    <row r="11" spans="1:32" ht="13.5" customHeight="1" x14ac:dyDescent="0.2">
      <c r="A11" s="8" t="s">
        <v>488</v>
      </c>
      <c r="D11">
        <v>1</v>
      </c>
      <c r="X11">
        <v>1</v>
      </c>
      <c r="AB11">
        <v>1</v>
      </c>
      <c r="AC11" s="13">
        <f t="shared" si="0"/>
        <v>3</v>
      </c>
      <c r="AD11" s="28"/>
      <c r="AE11" s="46"/>
    </row>
    <row r="12" spans="1:32" ht="13.5" customHeight="1" x14ac:dyDescent="0.2">
      <c r="A12" s="8" t="s">
        <v>75</v>
      </c>
      <c r="AC12" s="13">
        <f t="shared" si="0"/>
        <v>0</v>
      </c>
      <c r="AD12" s="28"/>
      <c r="AE12" s="46"/>
    </row>
    <row r="13" spans="1:32" ht="13.5" customHeight="1" x14ac:dyDescent="0.2">
      <c r="A13" s="25" t="s">
        <v>115</v>
      </c>
      <c r="AC13" s="15">
        <f t="shared" si="0"/>
        <v>0</v>
      </c>
      <c r="AD13" s="29"/>
      <c r="AE13" s="33"/>
      <c r="AF13"/>
    </row>
    <row r="14" spans="1:32" ht="13.5" customHeight="1" x14ac:dyDescent="0.2">
      <c r="A14" s="26" t="s">
        <v>106</v>
      </c>
      <c r="B14" s="20">
        <f t="shared" ref="B14:AC14" si="1">SUM(B4:B13)</f>
        <v>0</v>
      </c>
      <c r="C14" s="21">
        <f t="shared" si="1"/>
        <v>0</v>
      </c>
      <c r="D14" s="21">
        <f t="shared" si="1"/>
        <v>5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1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21">
        <f t="shared" si="1"/>
        <v>0</v>
      </c>
      <c r="P14" s="21">
        <f t="shared" si="1"/>
        <v>5</v>
      </c>
      <c r="Q14" s="21">
        <f t="shared" si="1"/>
        <v>0</v>
      </c>
      <c r="R14" s="21">
        <f t="shared" si="1"/>
        <v>2</v>
      </c>
      <c r="S14" s="21">
        <f t="shared" si="1"/>
        <v>0</v>
      </c>
      <c r="T14" s="21">
        <f t="shared" si="1"/>
        <v>1</v>
      </c>
      <c r="U14" s="21">
        <f t="shared" si="1"/>
        <v>0</v>
      </c>
      <c r="V14" s="21">
        <f t="shared" si="1"/>
        <v>0</v>
      </c>
      <c r="W14" s="21">
        <f t="shared" si="1"/>
        <v>0</v>
      </c>
      <c r="X14" s="21">
        <f t="shared" si="1"/>
        <v>11</v>
      </c>
      <c r="Y14" s="21">
        <f t="shared" si="1"/>
        <v>0</v>
      </c>
      <c r="Z14" s="21">
        <f t="shared" si="1"/>
        <v>0</v>
      </c>
      <c r="AA14" s="21">
        <f t="shared" si="1"/>
        <v>0</v>
      </c>
      <c r="AB14" s="22">
        <f t="shared" si="1"/>
        <v>5</v>
      </c>
      <c r="AC14" s="23">
        <f t="shared" si="1"/>
        <v>30</v>
      </c>
      <c r="AD14" s="29"/>
      <c r="AE14" s="23"/>
      <c r="AF14"/>
    </row>
  </sheetData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5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5" sqref="U15"/>
    </sheetView>
  </sheetViews>
  <sheetFormatPr defaultRowHeight="13.5" customHeight="1" x14ac:dyDescent="0.2"/>
  <cols>
    <col min="1" max="1" width="12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6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4.25" customHeight="1" x14ac:dyDescent="0.2">
      <c r="A3" s="3" t="s">
        <v>1292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952</v>
      </c>
      <c r="AC4" s="11">
        <f t="shared" ref="AC4:AC14" si="0">SUM(B4:AB4)</f>
        <v>0</v>
      </c>
      <c r="AD4" s="27"/>
      <c r="AE4" s="45"/>
    </row>
    <row r="5" spans="1:31" ht="13.5" customHeight="1" x14ac:dyDescent="0.2">
      <c r="A5" t="s">
        <v>946</v>
      </c>
      <c r="AC5" s="13">
        <f t="shared" si="0"/>
        <v>0</v>
      </c>
      <c r="AD5" s="28"/>
      <c r="AE5" s="46"/>
    </row>
    <row r="6" spans="1:31" ht="13.5" customHeight="1" x14ac:dyDescent="0.2">
      <c r="A6" t="s">
        <v>947</v>
      </c>
      <c r="AC6" s="13">
        <f t="shared" si="0"/>
        <v>0</v>
      </c>
      <c r="AD6" s="28"/>
      <c r="AE6" s="46"/>
    </row>
    <row r="7" spans="1:31" ht="13.5" customHeight="1" x14ac:dyDescent="0.2">
      <c r="A7" t="s">
        <v>948</v>
      </c>
      <c r="AC7" s="13">
        <f t="shared" si="0"/>
        <v>0</v>
      </c>
      <c r="AD7" s="28"/>
      <c r="AE7" s="46"/>
    </row>
    <row r="8" spans="1:31" ht="13.5" customHeight="1" x14ac:dyDescent="0.2">
      <c r="A8" t="s">
        <v>949</v>
      </c>
      <c r="AC8" s="13">
        <f t="shared" si="0"/>
        <v>0</v>
      </c>
      <c r="AD8" s="28"/>
      <c r="AE8" s="46"/>
    </row>
    <row r="9" spans="1:31" ht="13.5" customHeight="1" x14ac:dyDescent="0.2">
      <c r="A9" t="s">
        <v>953</v>
      </c>
      <c r="AC9" s="13">
        <f t="shared" si="0"/>
        <v>0</v>
      </c>
      <c r="AD9" s="28"/>
      <c r="AE9" s="46"/>
    </row>
    <row r="10" spans="1:31" ht="13.5" customHeight="1" x14ac:dyDescent="0.2">
      <c r="A10" t="s">
        <v>950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951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954</v>
      </c>
      <c r="AC12" s="13">
        <f t="shared" si="0"/>
        <v>0</v>
      </c>
      <c r="AD12" s="28"/>
      <c r="AE12" s="46"/>
    </row>
    <row r="13" spans="1:31" ht="13.5" customHeight="1" x14ac:dyDescent="0.2">
      <c r="A13" s="8" t="s">
        <v>75</v>
      </c>
      <c r="AC13" s="13">
        <f t="shared" si="0"/>
        <v>0</v>
      </c>
      <c r="AD13" s="30"/>
      <c r="AE13" s="33"/>
    </row>
    <row r="14" spans="1:31" ht="13.5" customHeight="1" x14ac:dyDescent="0.2">
      <c r="A14" s="25" t="s">
        <v>115</v>
      </c>
      <c r="AC14" s="15">
        <f t="shared" si="0"/>
        <v>0</v>
      </c>
      <c r="AD14" s="29"/>
      <c r="AE14" s="33"/>
    </row>
    <row r="15" spans="1:31" ht="13.5" customHeight="1" x14ac:dyDescent="0.2">
      <c r="A15" s="26" t="s">
        <v>106</v>
      </c>
      <c r="B15" s="20">
        <f t="shared" ref="B15:AC15" si="1">SUM(B4:B14)</f>
        <v>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1">
        <f t="shared" si="1"/>
        <v>0</v>
      </c>
      <c r="S15" s="2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1"/>
        <v>0</v>
      </c>
      <c r="X15" s="21">
        <f t="shared" si="1"/>
        <v>0</v>
      </c>
      <c r="Y15" s="21">
        <f t="shared" si="1"/>
        <v>0</v>
      </c>
      <c r="Z15" s="21">
        <f t="shared" si="1"/>
        <v>0</v>
      </c>
      <c r="AA15" s="21">
        <f t="shared" si="1"/>
        <v>0</v>
      </c>
      <c r="AB15" s="22">
        <f t="shared" si="1"/>
        <v>0</v>
      </c>
      <c r="AC15" s="23">
        <f t="shared" si="1"/>
        <v>0</v>
      </c>
      <c r="AD15" s="29"/>
      <c r="AE15" s="23"/>
    </row>
  </sheetData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23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3" sqref="U23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6.42578125" customWidth="1"/>
  </cols>
  <sheetData>
    <row r="1" spans="1:31" ht="13.5" customHeight="1" x14ac:dyDescent="0.2">
      <c r="B1" s="48" t="str">
        <f>+China!B1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4.25" customHeight="1" x14ac:dyDescent="0.2">
      <c r="A3" s="3" t="s">
        <v>1001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1002</v>
      </c>
      <c r="AC4" s="11">
        <f t="shared" ref="AC4:AC22" si="0">SUM(B4:AB4)</f>
        <v>0</v>
      </c>
      <c r="AD4" s="27"/>
      <c r="AE4" s="45"/>
    </row>
    <row r="5" spans="1:31" ht="13.5" customHeight="1" x14ac:dyDescent="0.2">
      <c r="A5" t="s">
        <v>1003</v>
      </c>
      <c r="AC5" s="13">
        <f t="shared" si="0"/>
        <v>0</v>
      </c>
      <c r="AD5" s="28"/>
      <c r="AE5" s="46"/>
    </row>
    <row r="6" spans="1:31" ht="13.5" customHeight="1" x14ac:dyDescent="0.2">
      <c r="A6" t="s">
        <v>1004</v>
      </c>
      <c r="X6">
        <v>1</v>
      </c>
      <c r="AC6" s="13">
        <f t="shared" si="0"/>
        <v>1</v>
      </c>
      <c r="AD6" s="28"/>
      <c r="AE6" s="46"/>
    </row>
    <row r="7" spans="1:31" ht="13.5" customHeight="1" x14ac:dyDescent="0.2">
      <c r="A7" t="s">
        <v>1005</v>
      </c>
      <c r="AC7" s="13">
        <f t="shared" si="0"/>
        <v>0</v>
      </c>
      <c r="AD7" s="28"/>
      <c r="AE7" s="46"/>
    </row>
    <row r="8" spans="1:31" ht="13.5" customHeight="1" x14ac:dyDescent="0.2">
      <c r="A8" t="s">
        <v>1006</v>
      </c>
      <c r="R8">
        <v>1</v>
      </c>
      <c r="AC8" s="13">
        <f t="shared" si="0"/>
        <v>1</v>
      </c>
      <c r="AD8" s="28"/>
      <c r="AE8" s="46"/>
    </row>
    <row r="9" spans="1:31" ht="13.5" customHeight="1" x14ac:dyDescent="0.2">
      <c r="A9" t="s">
        <v>1007</v>
      </c>
      <c r="AC9" s="13">
        <f t="shared" si="0"/>
        <v>0</v>
      </c>
      <c r="AD9" s="28"/>
      <c r="AE9" s="46"/>
    </row>
    <row r="10" spans="1:31" ht="13.5" customHeight="1" x14ac:dyDescent="0.2">
      <c r="A10" t="s">
        <v>1008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1009</v>
      </c>
      <c r="R11">
        <v>1</v>
      </c>
      <c r="AC11" s="13">
        <f t="shared" si="0"/>
        <v>1</v>
      </c>
      <c r="AD11" s="28"/>
      <c r="AE11" s="46"/>
    </row>
    <row r="12" spans="1:31" ht="13.5" customHeight="1" x14ac:dyDescent="0.2">
      <c r="A12" t="s">
        <v>1010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1011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1605</v>
      </c>
      <c r="R14">
        <v>1</v>
      </c>
      <c r="AC14" s="13">
        <f t="shared" si="0"/>
        <v>1</v>
      </c>
      <c r="AD14" s="28"/>
      <c r="AE14" s="46"/>
    </row>
    <row r="15" spans="1:31" ht="13.5" customHeight="1" x14ac:dyDescent="0.2">
      <c r="A15" t="s">
        <v>1012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1017</v>
      </c>
      <c r="D16">
        <v>1</v>
      </c>
      <c r="R16">
        <v>3</v>
      </c>
      <c r="T16">
        <v>1</v>
      </c>
      <c r="AC16" s="13">
        <f t="shared" si="0"/>
        <v>5</v>
      </c>
      <c r="AD16" s="28"/>
      <c r="AE16" s="46"/>
    </row>
    <row r="17" spans="1:32" ht="13.5" customHeight="1" x14ac:dyDescent="0.2">
      <c r="A17" t="s">
        <v>1016</v>
      </c>
      <c r="J17">
        <v>1</v>
      </c>
      <c r="AC17" s="13">
        <f t="shared" si="0"/>
        <v>1</v>
      </c>
      <c r="AD17" s="28"/>
      <c r="AE17" s="46"/>
    </row>
    <row r="18" spans="1:32" ht="13.5" customHeight="1" x14ac:dyDescent="0.2">
      <c r="A18" t="s">
        <v>1013</v>
      </c>
      <c r="AC18" s="13">
        <f t="shared" si="0"/>
        <v>0</v>
      </c>
      <c r="AD18" s="28"/>
      <c r="AE18" s="46"/>
    </row>
    <row r="19" spans="1:32" ht="13.5" customHeight="1" x14ac:dyDescent="0.2">
      <c r="A19" t="s">
        <v>1014</v>
      </c>
      <c r="AC19" s="13">
        <f t="shared" si="0"/>
        <v>0</v>
      </c>
      <c r="AD19" s="28"/>
      <c r="AE19" s="46"/>
    </row>
    <row r="20" spans="1:32" ht="13.5" customHeight="1" x14ac:dyDescent="0.2">
      <c r="A20" t="s">
        <v>1015</v>
      </c>
      <c r="R20">
        <v>1</v>
      </c>
      <c r="AC20" s="13">
        <f t="shared" si="0"/>
        <v>1</v>
      </c>
      <c r="AD20" s="28"/>
      <c r="AE20" s="46"/>
    </row>
    <row r="21" spans="1:32" ht="13.5" customHeight="1" x14ac:dyDescent="0.2">
      <c r="A21" s="8" t="s">
        <v>75</v>
      </c>
      <c r="AC21" s="13">
        <f t="shared" si="0"/>
        <v>0</v>
      </c>
      <c r="AD21" s="30"/>
      <c r="AE21" s="50"/>
    </row>
    <row r="22" spans="1:32" ht="13.5" customHeight="1" x14ac:dyDescent="0.2">
      <c r="A22" s="25" t="s">
        <v>115</v>
      </c>
      <c r="AC22" s="15">
        <f t="shared" si="0"/>
        <v>0</v>
      </c>
      <c r="AD22" s="29"/>
      <c r="AE22" s="33"/>
      <c r="AF22"/>
    </row>
    <row r="23" spans="1:32" ht="13.5" customHeight="1" x14ac:dyDescent="0.2">
      <c r="A23" s="26" t="s">
        <v>106</v>
      </c>
      <c r="B23" s="20">
        <f t="shared" ref="B23:AC23" si="1">SUM(B4:B22)</f>
        <v>0</v>
      </c>
      <c r="C23" s="21">
        <f t="shared" si="1"/>
        <v>0</v>
      </c>
      <c r="D23" s="21">
        <f t="shared" si="1"/>
        <v>1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  <c r="I23" s="21">
        <f t="shared" si="1"/>
        <v>0</v>
      </c>
      <c r="J23" s="21">
        <f t="shared" si="1"/>
        <v>1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21">
        <f t="shared" si="1"/>
        <v>0</v>
      </c>
      <c r="P23" s="21">
        <f t="shared" si="1"/>
        <v>0</v>
      </c>
      <c r="Q23" s="21">
        <f t="shared" si="1"/>
        <v>0</v>
      </c>
      <c r="R23" s="21">
        <f t="shared" si="1"/>
        <v>7</v>
      </c>
      <c r="S23" s="21">
        <f t="shared" si="1"/>
        <v>0</v>
      </c>
      <c r="T23" s="21">
        <f t="shared" si="1"/>
        <v>1</v>
      </c>
      <c r="U23" s="21">
        <f t="shared" si="1"/>
        <v>0</v>
      </c>
      <c r="V23" s="21">
        <f t="shared" si="1"/>
        <v>0</v>
      </c>
      <c r="W23" s="21">
        <f t="shared" si="1"/>
        <v>0</v>
      </c>
      <c r="X23" s="21">
        <f t="shared" si="1"/>
        <v>1</v>
      </c>
      <c r="Y23" s="21">
        <f t="shared" si="1"/>
        <v>0</v>
      </c>
      <c r="Z23" s="21">
        <f t="shared" si="1"/>
        <v>0</v>
      </c>
      <c r="AA23" s="21">
        <f t="shared" si="1"/>
        <v>0</v>
      </c>
      <c r="AB23" s="22">
        <f t="shared" si="1"/>
        <v>0</v>
      </c>
      <c r="AC23" s="23">
        <f t="shared" si="1"/>
        <v>11</v>
      </c>
      <c r="AD23" s="29"/>
      <c r="AE23" s="23"/>
      <c r="AF23"/>
    </row>
  </sheetData>
  <phoneticPr fontId="0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AF14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4" sqref="U14"/>
    </sheetView>
  </sheetViews>
  <sheetFormatPr defaultRowHeight="13.5" customHeight="1" x14ac:dyDescent="0.2"/>
  <cols>
    <col min="1" max="1" width="13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6.42578125" customWidth="1"/>
  </cols>
  <sheetData>
    <row r="1" spans="1:32" ht="13.5" customHeight="1" x14ac:dyDescent="0.2">
      <c r="B1" s="48" t="str">
        <f>+China!B1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" customHeight="1" x14ac:dyDescent="0.2">
      <c r="A3" s="3" t="s">
        <v>1276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2" t="s">
        <v>1277</v>
      </c>
      <c r="N4">
        <v>3</v>
      </c>
      <c r="AC4" s="11">
        <f t="shared" ref="AC4:AC13" si="0">SUM(B4:AB4)</f>
        <v>3</v>
      </c>
      <c r="AD4" s="27"/>
      <c r="AE4" s="45"/>
    </row>
    <row r="5" spans="1:32" ht="13.5" customHeight="1" x14ac:dyDescent="0.2">
      <c r="A5" s="2" t="s">
        <v>1210</v>
      </c>
      <c r="AC5" s="13">
        <f t="shared" si="0"/>
        <v>0</v>
      </c>
      <c r="AD5" s="28"/>
      <c r="AE5" s="46"/>
    </row>
    <row r="6" spans="1:32" ht="13.5" customHeight="1" x14ac:dyDescent="0.2">
      <c r="A6" s="2" t="s">
        <v>1211</v>
      </c>
      <c r="AC6" s="13">
        <f t="shared" si="0"/>
        <v>0</v>
      </c>
      <c r="AD6" s="28"/>
      <c r="AE6" s="46"/>
    </row>
    <row r="7" spans="1:32" ht="13.5" customHeight="1" x14ac:dyDescent="0.2">
      <c r="A7" s="2" t="s">
        <v>483</v>
      </c>
      <c r="D7">
        <v>1</v>
      </c>
      <c r="AB7">
        <v>1</v>
      </c>
      <c r="AC7" s="13">
        <f t="shared" si="0"/>
        <v>2</v>
      </c>
      <c r="AD7" s="28"/>
      <c r="AE7" s="46"/>
    </row>
    <row r="8" spans="1:32" ht="13.5" customHeight="1" x14ac:dyDescent="0.2">
      <c r="A8" s="2" t="s">
        <v>1212</v>
      </c>
      <c r="AB8">
        <v>1</v>
      </c>
      <c r="AC8" s="13">
        <f t="shared" si="0"/>
        <v>1</v>
      </c>
      <c r="AD8" s="28"/>
      <c r="AE8" s="46"/>
    </row>
    <row r="9" spans="1:32" ht="13.5" customHeight="1" x14ac:dyDescent="0.2">
      <c r="A9" s="2" t="s">
        <v>1213</v>
      </c>
      <c r="R9">
        <v>1</v>
      </c>
      <c r="AC9" s="13">
        <f t="shared" si="0"/>
        <v>1</v>
      </c>
      <c r="AD9" s="28"/>
      <c r="AE9" s="46"/>
    </row>
    <row r="10" spans="1:32" ht="13.5" customHeight="1" x14ac:dyDescent="0.2">
      <c r="A10" s="2" t="s">
        <v>1214</v>
      </c>
      <c r="AC10" s="13">
        <f t="shared" si="0"/>
        <v>0</v>
      </c>
      <c r="AD10" s="28"/>
      <c r="AE10" s="46"/>
    </row>
    <row r="11" spans="1:32" ht="13.5" customHeight="1" x14ac:dyDescent="0.2">
      <c r="A11" s="2" t="s">
        <v>1215</v>
      </c>
      <c r="AB11">
        <v>1</v>
      </c>
      <c r="AC11" s="13">
        <f t="shared" si="0"/>
        <v>1</v>
      </c>
      <c r="AD11" s="28"/>
      <c r="AE11" s="46"/>
    </row>
    <row r="12" spans="1:32" ht="13.5" customHeight="1" x14ac:dyDescent="0.2">
      <c r="A12" s="8" t="s">
        <v>75</v>
      </c>
      <c r="R12">
        <v>2</v>
      </c>
      <c r="AC12" s="13">
        <f t="shared" si="0"/>
        <v>2</v>
      </c>
      <c r="AD12" s="30"/>
      <c r="AE12" s="50"/>
    </row>
    <row r="13" spans="1:32" ht="13.5" customHeight="1" x14ac:dyDescent="0.2">
      <c r="A13" s="25" t="s">
        <v>115</v>
      </c>
      <c r="AC13" s="15">
        <f t="shared" si="0"/>
        <v>0</v>
      </c>
      <c r="AD13" s="29"/>
      <c r="AE13" s="33"/>
      <c r="AF13"/>
    </row>
    <row r="14" spans="1:32" ht="13.5" customHeight="1" x14ac:dyDescent="0.2">
      <c r="A14" s="26" t="s">
        <v>106</v>
      </c>
      <c r="B14" s="20">
        <f t="shared" ref="B14:AC14" si="1">SUM(B4:B13)</f>
        <v>0</v>
      </c>
      <c r="C14" s="21">
        <f t="shared" si="1"/>
        <v>0</v>
      </c>
      <c r="D14" s="21">
        <f t="shared" si="1"/>
        <v>1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3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1">
        <f t="shared" si="1"/>
        <v>3</v>
      </c>
      <c r="S14" s="21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1">
        <f t="shared" si="1"/>
        <v>0</v>
      </c>
      <c r="X14" s="21">
        <f t="shared" si="1"/>
        <v>0</v>
      </c>
      <c r="Y14" s="21">
        <f t="shared" si="1"/>
        <v>0</v>
      </c>
      <c r="Z14" s="21">
        <f t="shared" si="1"/>
        <v>0</v>
      </c>
      <c r="AA14" s="21">
        <f t="shared" si="1"/>
        <v>0</v>
      </c>
      <c r="AB14" s="22">
        <f t="shared" si="1"/>
        <v>3</v>
      </c>
      <c r="AC14" s="23">
        <f t="shared" si="1"/>
        <v>10</v>
      </c>
      <c r="AD14" s="29"/>
      <c r="AE14" s="23"/>
      <c r="AF14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G29"/>
  <sheetViews>
    <sheetView workbookViewId="0">
      <pane xSplit="1" ySplit="3" topLeftCell="H4" activePane="bottomRight" state="frozen"/>
      <selection activeCell="U36" sqref="U36"/>
      <selection pane="topRight" activeCell="U36" sqref="U36"/>
      <selection pane="bottomLeft" activeCell="U36" sqref="U36"/>
      <selection pane="bottomRight" activeCell="U26" sqref="U26"/>
    </sheetView>
  </sheetViews>
  <sheetFormatPr defaultRowHeight="13.5" customHeight="1" x14ac:dyDescent="0.2"/>
  <cols>
    <col min="1" max="1" width="17.5703125" style="2" customWidth="1"/>
    <col min="2" max="2" width="8" customWidth="1"/>
    <col min="3" max="3" width="6.42578125" customWidth="1"/>
    <col min="4" max="4" width="8.140625" customWidth="1"/>
    <col min="5" max="5" width="8.42578125" customWidth="1"/>
    <col min="6" max="6" width="7.28515625" customWidth="1"/>
    <col min="7" max="7" width="9" customWidth="1"/>
    <col min="8" max="8" width="9.85546875" customWidth="1"/>
    <col min="9" max="9" width="11.5703125" customWidth="1"/>
    <col min="10" max="10" width="8.42578125" customWidth="1"/>
    <col min="11" max="11" width="7.7109375" customWidth="1"/>
    <col min="12" max="12" width="8.28515625" customWidth="1"/>
    <col min="13" max="13" width="6.85546875" customWidth="1"/>
    <col min="14" max="14" width="7" customWidth="1"/>
    <col min="16" max="16" width="7.5703125" customWidth="1"/>
    <col min="17" max="17" width="7.28515625" customWidth="1"/>
    <col min="18" max="18" width="6.140625" customWidth="1"/>
    <col min="19" max="19" width="6.42578125" customWidth="1"/>
    <col min="20" max="20" width="9.42578125" customWidth="1"/>
    <col min="21" max="21" width="9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2.42578125" customWidth="1"/>
  </cols>
  <sheetData>
    <row r="1" spans="1:33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3" ht="13.5" customHeight="1" x14ac:dyDescent="0.2">
      <c r="B2" s="35"/>
      <c r="AG2" s="16"/>
    </row>
    <row r="3" spans="1:33" ht="42.75" customHeight="1" x14ac:dyDescent="0.2">
      <c r="A3" s="3" t="s">
        <v>1309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  <c r="AG3" s="47" t="s">
        <v>1336</v>
      </c>
    </row>
    <row r="4" spans="1:33" ht="13.5" customHeight="1" x14ac:dyDescent="0.2">
      <c r="A4" t="s">
        <v>1328</v>
      </c>
      <c r="AC4" s="11">
        <f t="shared" ref="AC4:AC25" si="0">SUM(B4:AB4)</f>
        <v>0</v>
      </c>
      <c r="AD4" s="27"/>
      <c r="AE4" s="45"/>
      <c r="AG4" s="61" t="s">
        <v>1310</v>
      </c>
    </row>
    <row r="5" spans="1:33" ht="13.5" customHeight="1" x14ac:dyDescent="0.2">
      <c r="A5" t="s">
        <v>1318</v>
      </c>
      <c r="AC5" s="13">
        <f t="shared" si="0"/>
        <v>0</v>
      </c>
      <c r="AD5" s="28"/>
      <c r="AE5" s="46"/>
      <c r="AG5" t="s">
        <v>1311</v>
      </c>
    </row>
    <row r="6" spans="1:33" ht="13.5" customHeight="1" x14ac:dyDescent="0.2">
      <c r="A6" t="s">
        <v>1311</v>
      </c>
      <c r="R6">
        <v>1</v>
      </c>
      <c r="AC6" s="13">
        <f t="shared" si="0"/>
        <v>1</v>
      </c>
      <c r="AD6" s="28"/>
      <c r="AE6" s="46"/>
      <c r="AG6" t="s">
        <v>1312</v>
      </c>
    </row>
    <row r="7" spans="1:33" ht="13.5" customHeight="1" x14ac:dyDescent="0.2">
      <c r="A7" t="s">
        <v>1329</v>
      </c>
      <c r="AC7" s="13">
        <f t="shared" si="0"/>
        <v>0</v>
      </c>
      <c r="AD7" s="28"/>
      <c r="AE7" s="46"/>
      <c r="AG7" t="s">
        <v>1313</v>
      </c>
    </row>
    <row r="8" spans="1:33" ht="13.5" customHeight="1" x14ac:dyDescent="0.2">
      <c r="A8" t="s">
        <v>1332</v>
      </c>
      <c r="AC8" s="13">
        <f t="shared" si="0"/>
        <v>0</v>
      </c>
      <c r="AD8" s="28"/>
      <c r="AE8" s="46"/>
      <c r="AG8" t="s">
        <v>1314</v>
      </c>
    </row>
    <row r="9" spans="1:33" ht="13.5" customHeight="1" x14ac:dyDescent="0.2">
      <c r="A9" t="s">
        <v>1333</v>
      </c>
      <c r="AC9" s="13">
        <f t="shared" si="0"/>
        <v>0</v>
      </c>
      <c r="AD9" s="28"/>
      <c r="AE9" s="46"/>
      <c r="AG9" s="61" t="s">
        <v>1315</v>
      </c>
    </row>
    <row r="10" spans="1:33" ht="13.5" customHeight="1" x14ac:dyDescent="0.2">
      <c r="A10" t="s">
        <v>1334</v>
      </c>
      <c r="AC10" s="13">
        <f t="shared" si="0"/>
        <v>0</v>
      </c>
      <c r="AD10" s="28"/>
      <c r="AE10" s="46"/>
      <c r="AG10" t="s">
        <v>1316</v>
      </c>
    </row>
    <row r="11" spans="1:33" ht="13.5" customHeight="1" x14ac:dyDescent="0.2">
      <c r="A11" t="s">
        <v>1319</v>
      </c>
      <c r="AC11" s="13">
        <f t="shared" si="0"/>
        <v>0</v>
      </c>
      <c r="AD11" s="28"/>
      <c r="AE11" s="46"/>
      <c r="AG11" s="61" t="s">
        <v>1317</v>
      </c>
    </row>
    <row r="12" spans="1:33" ht="13.5" customHeight="1" x14ac:dyDescent="0.2">
      <c r="A12" t="s">
        <v>1330</v>
      </c>
      <c r="AC12" s="13">
        <f t="shared" si="0"/>
        <v>0</v>
      </c>
      <c r="AD12" s="28"/>
      <c r="AE12" s="46"/>
      <c r="AG12" t="s">
        <v>1318</v>
      </c>
    </row>
    <row r="13" spans="1:33" ht="13.5" customHeight="1" x14ac:dyDescent="0.2">
      <c r="A13" t="s">
        <v>1324</v>
      </c>
      <c r="AC13" s="13">
        <f t="shared" si="0"/>
        <v>0</v>
      </c>
      <c r="AD13" s="28"/>
      <c r="AE13" s="46"/>
      <c r="AG13" t="s">
        <v>1319</v>
      </c>
    </row>
    <row r="14" spans="1:33" ht="13.5" customHeight="1" x14ac:dyDescent="0.2">
      <c r="A14" t="s">
        <v>1325</v>
      </c>
      <c r="AC14" s="13">
        <f t="shared" si="0"/>
        <v>0</v>
      </c>
      <c r="AD14" s="28"/>
      <c r="AE14" s="46"/>
      <c r="AG14" t="s">
        <v>1320</v>
      </c>
    </row>
    <row r="15" spans="1:33" ht="13.5" customHeight="1" x14ac:dyDescent="0.2">
      <c r="A15" t="s">
        <v>1312</v>
      </c>
      <c r="AC15" s="13">
        <f t="shared" si="0"/>
        <v>0</v>
      </c>
      <c r="AD15" s="28"/>
      <c r="AE15" s="46"/>
      <c r="AG15" t="s">
        <v>1321</v>
      </c>
    </row>
    <row r="16" spans="1:33" ht="13.5" customHeight="1" x14ac:dyDescent="0.2">
      <c r="A16" t="s">
        <v>1316</v>
      </c>
      <c r="AC16" s="13">
        <f t="shared" si="0"/>
        <v>0</v>
      </c>
      <c r="AD16" s="28"/>
      <c r="AE16" s="46"/>
      <c r="AG16" t="s">
        <v>1322</v>
      </c>
    </row>
    <row r="17" spans="1:33" ht="13.5" customHeight="1" x14ac:dyDescent="0.2">
      <c r="A17" t="s">
        <v>1320</v>
      </c>
      <c r="AC17" s="13">
        <f t="shared" si="0"/>
        <v>0</v>
      </c>
      <c r="AD17" s="28"/>
      <c r="AE17" s="46"/>
      <c r="AG17" s="61" t="s">
        <v>1323</v>
      </c>
    </row>
    <row r="18" spans="1:33" ht="13.5" customHeight="1" x14ac:dyDescent="0.2">
      <c r="A18" t="s">
        <v>1321</v>
      </c>
      <c r="AC18" s="13">
        <f t="shared" si="0"/>
        <v>0</v>
      </c>
      <c r="AD18" s="28"/>
      <c r="AE18" s="46"/>
      <c r="AG18" t="s">
        <v>1324</v>
      </c>
    </row>
    <row r="19" spans="1:33" ht="13.5" customHeight="1" x14ac:dyDescent="0.2">
      <c r="A19" t="s">
        <v>1313</v>
      </c>
      <c r="AC19" s="13">
        <f t="shared" si="0"/>
        <v>0</v>
      </c>
      <c r="AD19" s="28"/>
      <c r="AE19" s="46"/>
      <c r="AG19" t="s">
        <v>1325</v>
      </c>
    </row>
    <row r="20" spans="1:33" ht="13.5" customHeight="1" x14ac:dyDescent="0.2">
      <c r="A20" t="s">
        <v>1326</v>
      </c>
      <c r="AC20" s="13">
        <f t="shared" si="0"/>
        <v>0</v>
      </c>
      <c r="AD20" s="28"/>
      <c r="AE20" s="46"/>
      <c r="AG20" t="s">
        <v>1326</v>
      </c>
    </row>
    <row r="21" spans="1:33" ht="13.5" customHeight="1" x14ac:dyDescent="0.2">
      <c r="A21" t="s">
        <v>1335</v>
      </c>
      <c r="AC21" s="13">
        <f t="shared" si="0"/>
        <v>0</v>
      </c>
      <c r="AD21" s="28"/>
      <c r="AE21" s="46"/>
      <c r="AG21" s="61" t="s">
        <v>1327</v>
      </c>
    </row>
    <row r="22" spans="1:33" ht="13.5" customHeight="1" x14ac:dyDescent="0.2">
      <c r="A22" t="s">
        <v>1314</v>
      </c>
      <c r="R22">
        <v>1</v>
      </c>
      <c r="AC22" s="13">
        <f t="shared" si="0"/>
        <v>1</v>
      </c>
      <c r="AD22" s="28"/>
      <c r="AE22" s="46"/>
      <c r="AG22" t="s">
        <v>1328</v>
      </c>
    </row>
    <row r="23" spans="1:33" ht="13.5" customHeight="1" x14ac:dyDescent="0.2">
      <c r="A23" t="s">
        <v>1322</v>
      </c>
      <c r="AC23" s="13">
        <f t="shared" si="0"/>
        <v>0</v>
      </c>
      <c r="AD23" s="28"/>
      <c r="AE23" s="46"/>
      <c r="AG23" t="s">
        <v>1329</v>
      </c>
    </row>
    <row r="24" spans="1:33" ht="13.5" customHeight="1" x14ac:dyDescent="0.2">
      <c r="A24" s="8" t="s">
        <v>75</v>
      </c>
      <c r="Y24">
        <v>1</v>
      </c>
      <c r="AC24" s="13">
        <f t="shared" si="0"/>
        <v>1</v>
      </c>
      <c r="AD24" s="28"/>
      <c r="AE24" s="46"/>
      <c r="AG24" t="s">
        <v>1330</v>
      </c>
    </row>
    <row r="25" spans="1:33" ht="13.5" customHeight="1" x14ac:dyDescent="0.2">
      <c r="A25" s="25" t="s">
        <v>115</v>
      </c>
      <c r="AC25" s="15">
        <f t="shared" si="0"/>
        <v>0</v>
      </c>
      <c r="AD25" s="29"/>
      <c r="AE25" s="33"/>
      <c r="AG25" s="61" t="s">
        <v>1331</v>
      </c>
    </row>
    <row r="26" spans="1:33" ht="13.5" customHeight="1" x14ac:dyDescent="0.2">
      <c r="A26" s="26" t="s">
        <v>106</v>
      </c>
      <c r="B26" s="20">
        <f t="shared" ref="B26:AC26" si="1">SUM(B4:B25)</f>
        <v>0</v>
      </c>
      <c r="C26" s="21">
        <f t="shared" si="1"/>
        <v>0</v>
      </c>
      <c r="D26" s="21">
        <f t="shared" si="1"/>
        <v>0</v>
      </c>
      <c r="E26" s="21">
        <f t="shared" si="1"/>
        <v>0</v>
      </c>
      <c r="F26" s="21">
        <f t="shared" si="1"/>
        <v>0</v>
      </c>
      <c r="G26" s="21">
        <f t="shared" si="1"/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0</v>
      </c>
      <c r="P26" s="21">
        <f t="shared" si="1"/>
        <v>0</v>
      </c>
      <c r="Q26" s="21">
        <f t="shared" si="1"/>
        <v>0</v>
      </c>
      <c r="R26" s="21">
        <f t="shared" si="1"/>
        <v>2</v>
      </c>
      <c r="S26" s="21">
        <f t="shared" si="1"/>
        <v>0</v>
      </c>
      <c r="T26" s="21">
        <f t="shared" si="1"/>
        <v>0</v>
      </c>
      <c r="U26" s="21">
        <f t="shared" si="1"/>
        <v>0</v>
      </c>
      <c r="V26" s="21">
        <f t="shared" si="1"/>
        <v>0</v>
      </c>
      <c r="W26" s="21">
        <f t="shared" si="1"/>
        <v>0</v>
      </c>
      <c r="X26" s="21">
        <f t="shared" si="1"/>
        <v>0</v>
      </c>
      <c r="Y26" s="21">
        <f t="shared" si="1"/>
        <v>1</v>
      </c>
      <c r="Z26" s="21">
        <f t="shared" si="1"/>
        <v>0</v>
      </c>
      <c r="AA26" s="21">
        <f t="shared" si="1"/>
        <v>0</v>
      </c>
      <c r="AB26" s="22">
        <f t="shared" si="1"/>
        <v>0</v>
      </c>
      <c r="AC26" s="23">
        <f t="shared" si="1"/>
        <v>3</v>
      </c>
      <c r="AD26" s="29"/>
      <c r="AE26" s="23"/>
      <c r="AF26"/>
      <c r="AG26" t="s">
        <v>1332</v>
      </c>
    </row>
    <row r="27" spans="1:33" ht="13.5" customHeight="1" x14ac:dyDescent="0.2">
      <c r="AF27"/>
      <c r="AG27" t="s">
        <v>1333</v>
      </c>
    </row>
    <row r="28" spans="1:33" ht="13.5" customHeight="1" x14ac:dyDescent="0.2">
      <c r="AG28" t="s">
        <v>1334</v>
      </c>
    </row>
    <row r="29" spans="1:33" ht="13.5" customHeight="1" x14ac:dyDescent="0.2">
      <c r="AG29" t="s">
        <v>1335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2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2" sqref="U22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1293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1" ht="13.5" customHeight="1" x14ac:dyDescent="0.2">
      <c r="A4" s="8" t="s">
        <v>174</v>
      </c>
      <c r="D4">
        <v>5</v>
      </c>
      <c r="J4">
        <v>1</v>
      </c>
      <c r="S4">
        <v>1</v>
      </c>
      <c r="T4">
        <v>12</v>
      </c>
      <c r="AC4" s="11">
        <f t="shared" ref="AC4:AC21" si="0">SUM(B4:AB4)</f>
        <v>19</v>
      </c>
      <c r="AD4" s="27"/>
      <c r="AE4" s="17"/>
    </row>
    <row r="5" spans="1:31" ht="13.5" customHeight="1" x14ac:dyDescent="0.2">
      <c r="A5" s="8" t="s">
        <v>176</v>
      </c>
      <c r="D5">
        <v>1</v>
      </c>
      <c r="T5">
        <v>3</v>
      </c>
      <c r="AC5" s="13">
        <f t="shared" si="0"/>
        <v>4</v>
      </c>
      <c r="AD5" s="28"/>
      <c r="AE5" s="18"/>
    </row>
    <row r="6" spans="1:31" ht="13.5" customHeight="1" x14ac:dyDescent="0.2">
      <c r="A6" s="8" t="s">
        <v>186</v>
      </c>
      <c r="D6">
        <v>1</v>
      </c>
      <c r="R6">
        <v>2</v>
      </c>
      <c r="T6">
        <v>1</v>
      </c>
      <c r="AC6" s="13">
        <f t="shared" si="0"/>
        <v>4</v>
      </c>
      <c r="AD6" s="28"/>
      <c r="AE6" s="18"/>
    </row>
    <row r="7" spans="1:31" ht="13.5" customHeight="1" x14ac:dyDescent="0.2">
      <c r="A7" s="8" t="s">
        <v>177</v>
      </c>
      <c r="S7">
        <v>1</v>
      </c>
      <c r="AC7" s="13">
        <f t="shared" si="0"/>
        <v>1</v>
      </c>
      <c r="AD7" s="28"/>
      <c r="AE7" s="18"/>
    </row>
    <row r="8" spans="1:31" ht="13.5" customHeight="1" x14ac:dyDescent="0.2">
      <c r="A8" s="8" t="s">
        <v>189</v>
      </c>
      <c r="AC8" s="13">
        <f t="shared" si="0"/>
        <v>0</v>
      </c>
      <c r="AD8" s="28"/>
      <c r="AE8" s="18"/>
    </row>
    <row r="9" spans="1:31" ht="13.5" customHeight="1" x14ac:dyDescent="0.2">
      <c r="A9" s="8" t="s">
        <v>175</v>
      </c>
      <c r="D9">
        <v>2</v>
      </c>
      <c r="J9">
        <v>1</v>
      </c>
      <c r="S9">
        <v>1</v>
      </c>
      <c r="T9">
        <v>1</v>
      </c>
      <c r="AC9" s="13">
        <f t="shared" si="0"/>
        <v>5</v>
      </c>
      <c r="AD9" s="28"/>
      <c r="AE9" s="18"/>
    </row>
    <row r="10" spans="1:31" ht="13.5" customHeight="1" x14ac:dyDescent="0.2">
      <c r="A10" s="8" t="s">
        <v>178</v>
      </c>
      <c r="D10">
        <v>4</v>
      </c>
      <c r="S10">
        <v>1</v>
      </c>
      <c r="T10">
        <v>6</v>
      </c>
      <c r="AC10" s="13">
        <f t="shared" si="0"/>
        <v>11</v>
      </c>
      <c r="AD10" s="28"/>
      <c r="AE10" s="18"/>
    </row>
    <row r="11" spans="1:31" ht="13.5" customHeight="1" x14ac:dyDescent="0.2">
      <c r="A11" s="8" t="s">
        <v>179</v>
      </c>
      <c r="D11">
        <v>5</v>
      </c>
      <c r="R11">
        <v>1</v>
      </c>
      <c r="S11">
        <v>1</v>
      </c>
      <c r="T11">
        <v>15</v>
      </c>
      <c r="AC11" s="13">
        <f t="shared" si="0"/>
        <v>22</v>
      </c>
      <c r="AD11" s="28"/>
      <c r="AE11" s="18"/>
    </row>
    <row r="12" spans="1:31" ht="13.5" customHeight="1" x14ac:dyDescent="0.2">
      <c r="A12" s="8" t="s">
        <v>180</v>
      </c>
      <c r="D12">
        <v>6</v>
      </c>
      <c r="S12">
        <v>1</v>
      </c>
      <c r="T12">
        <v>18</v>
      </c>
      <c r="AC12" s="13">
        <f t="shared" si="0"/>
        <v>25</v>
      </c>
      <c r="AD12" s="28"/>
      <c r="AE12" s="18"/>
    </row>
    <row r="13" spans="1:31" ht="13.5" customHeight="1" x14ac:dyDescent="0.2">
      <c r="A13" s="8" t="s">
        <v>181</v>
      </c>
      <c r="AC13" s="13">
        <f t="shared" si="0"/>
        <v>0</v>
      </c>
      <c r="AD13" s="28"/>
      <c r="AE13" s="18"/>
    </row>
    <row r="14" spans="1:31" ht="13.5" customHeight="1" x14ac:dyDescent="0.2">
      <c r="A14" s="8" t="s">
        <v>185</v>
      </c>
      <c r="S14">
        <v>1</v>
      </c>
      <c r="T14">
        <v>2</v>
      </c>
      <c r="AC14" s="13">
        <f t="shared" si="0"/>
        <v>3</v>
      </c>
      <c r="AD14" s="28"/>
      <c r="AE14" s="18"/>
    </row>
    <row r="15" spans="1:31" ht="13.5" customHeight="1" x14ac:dyDescent="0.2">
      <c r="A15" s="8" t="s">
        <v>188</v>
      </c>
      <c r="AC15" s="13">
        <f t="shared" si="0"/>
        <v>0</v>
      </c>
      <c r="AD15" s="28"/>
      <c r="AE15" s="18"/>
    </row>
    <row r="16" spans="1:31" ht="13.5" customHeight="1" x14ac:dyDescent="0.2">
      <c r="A16" s="8" t="s">
        <v>182</v>
      </c>
      <c r="D16">
        <v>19</v>
      </c>
      <c r="J16">
        <v>1</v>
      </c>
      <c r="N16">
        <v>1</v>
      </c>
      <c r="P16">
        <v>1</v>
      </c>
      <c r="R16">
        <v>1</v>
      </c>
      <c r="T16">
        <v>32</v>
      </c>
      <c r="AC16" s="13">
        <f t="shared" si="0"/>
        <v>55</v>
      </c>
      <c r="AD16" s="28"/>
      <c r="AE16" s="18"/>
    </row>
    <row r="17" spans="1:32" ht="13.5" customHeight="1" x14ac:dyDescent="0.2">
      <c r="A17" s="8" t="s">
        <v>183</v>
      </c>
      <c r="D17">
        <v>2</v>
      </c>
      <c r="M17">
        <v>1</v>
      </c>
      <c r="T17">
        <v>6</v>
      </c>
      <c r="AC17" s="13">
        <f t="shared" si="0"/>
        <v>9</v>
      </c>
      <c r="AD17" s="28"/>
      <c r="AE17" s="18"/>
    </row>
    <row r="18" spans="1:32" ht="13.5" customHeight="1" x14ac:dyDescent="0.2">
      <c r="A18" s="8" t="s">
        <v>184</v>
      </c>
      <c r="D18">
        <v>4</v>
      </c>
      <c r="J18">
        <v>2</v>
      </c>
      <c r="R18">
        <v>1</v>
      </c>
      <c r="S18">
        <v>2</v>
      </c>
      <c r="T18">
        <v>3</v>
      </c>
      <c r="AC18" s="13">
        <f t="shared" si="0"/>
        <v>12</v>
      </c>
      <c r="AD18" s="28"/>
      <c r="AE18" s="18"/>
    </row>
    <row r="19" spans="1:32" ht="13.5" customHeight="1" x14ac:dyDescent="0.2">
      <c r="A19" s="8" t="s">
        <v>187</v>
      </c>
      <c r="T19">
        <v>3</v>
      </c>
      <c r="AC19" s="13">
        <f t="shared" si="0"/>
        <v>3</v>
      </c>
      <c r="AD19" s="28"/>
      <c r="AE19" s="18"/>
    </row>
    <row r="20" spans="1:32" ht="13.5" customHeight="1" x14ac:dyDescent="0.2">
      <c r="A20" s="8" t="s">
        <v>75</v>
      </c>
      <c r="AA20">
        <v>1</v>
      </c>
      <c r="AC20" s="13">
        <f t="shared" si="0"/>
        <v>1</v>
      </c>
      <c r="AD20" s="30"/>
      <c r="AE20" s="33"/>
      <c r="AF20"/>
    </row>
    <row r="21" spans="1:32" ht="13.5" customHeight="1" x14ac:dyDescent="0.2">
      <c r="A21" s="25" t="s">
        <v>115</v>
      </c>
      <c r="AC21" s="15">
        <f t="shared" si="0"/>
        <v>0</v>
      </c>
      <c r="AD21" s="29"/>
      <c r="AE21" s="33"/>
      <c r="AF21"/>
    </row>
    <row r="22" spans="1:32" ht="13.5" customHeight="1" x14ac:dyDescent="0.2">
      <c r="A22" s="26" t="s">
        <v>106</v>
      </c>
      <c r="B22" s="20">
        <f>SUM(B4:B21)</f>
        <v>0</v>
      </c>
      <c r="C22" s="21">
        <f t="shared" ref="C22:AB22" si="1">SUM(C4:C21)</f>
        <v>0</v>
      </c>
      <c r="D22" s="21">
        <f t="shared" si="1"/>
        <v>49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5</v>
      </c>
      <c r="K22" s="21">
        <f t="shared" si="1"/>
        <v>0</v>
      </c>
      <c r="L22" s="21">
        <f t="shared" si="1"/>
        <v>0</v>
      </c>
      <c r="M22" s="21">
        <f t="shared" si="1"/>
        <v>1</v>
      </c>
      <c r="N22" s="21">
        <f t="shared" si="1"/>
        <v>1</v>
      </c>
      <c r="O22" s="21">
        <f t="shared" si="1"/>
        <v>0</v>
      </c>
      <c r="P22" s="21">
        <f t="shared" si="1"/>
        <v>1</v>
      </c>
      <c r="Q22" s="21">
        <f t="shared" si="1"/>
        <v>0</v>
      </c>
      <c r="R22" s="21">
        <f t="shared" si="1"/>
        <v>5</v>
      </c>
      <c r="S22" s="21">
        <f t="shared" si="1"/>
        <v>9</v>
      </c>
      <c r="T22" s="21">
        <f t="shared" si="1"/>
        <v>102</v>
      </c>
      <c r="U22" s="21">
        <f t="shared" si="1"/>
        <v>0</v>
      </c>
      <c r="V22" s="21">
        <f t="shared" si="1"/>
        <v>0</v>
      </c>
      <c r="W22" s="21">
        <f t="shared" si="1"/>
        <v>0</v>
      </c>
      <c r="X22" s="21">
        <f t="shared" si="1"/>
        <v>0</v>
      </c>
      <c r="Y22" s="21">
        <f t="shared" si="1"/>
        <v>0</v>
      </c>
      <c r="Z22" s="21">
        <f t="shared" si="1"/>
        <v>0</v>
      </c>
      <c r="AA22" s="21">
        <f t="shared" si="1"/>
        <v>1</v>
      </c>
      <c r="AB22" s="22">
        <f t="shared" si="1"/>
        <v>0</v>
      </c>
      <c r="AC22" s="23">
        <f>SUM(AC4:AC21)</f>
        <v>174</v>
      </c>
      <c r="AD22" s="29"/>
      <c r="AE22" s="49"/>
      <c r="AF22"/>
    </row>
  </sheetData>
  <phoneticPr fontId="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5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5" sqref="U15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1429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1371</v>
      </c>
      <c r="AC4" s="11">
        <f t="shared" ref="AC4:AC14" si="0">SUM(B4:AB4)</f>
        <v>0</v>
      </c>
      <c r="AD4" s="27"/>
      <c r="AE4" s="17"/>
    </row>
    <row r="5" spans="1:32" ht="13.5" customHeight="1" x14ac:dyDescent="0.2">
      <c r="A5" s="2" t="s">
        <v>1375</v>
      </c>
      <c r="AC5" s="13">
        <f t="shared" si="0"/>
        <v>0</v>
      </c>
      <c r="AD5" s="28"/>
      <c r="AE5" s="18"/>
    </row>
    <row r="6" spans="1:32" ht="13.5" customHeight="1" x14ac:dyDescent="0.2">
      <c r="A6" s="8" t="s">
        <v>1372</v>
      </c>
      <c r="R6">
        <v>1</v>
      </c>
      <c r="AC6" s="13">
        <f t="shared" si="0"/>
        <v>1</v>
      </c>
      <c r="AD6" s="28"/>
      <c r="AE6" s="18"/>
    </row>
    <row r="7" spans="1:32" ht="13.5" customHeight="1" x14ac:dyDescent="0.2">
      <c r="A7" s="8" t="s">
        <v>1373</v>
      </c>
      <c r="AC7" s="13">
        <f t="shared" si="0"/>
        <v>0</v>
      </c>
      <c r="AD7" s="28"/>
      <c r="AE7" s="18"/>
    </row>
    <row r="8" spans="1:32" ht="13.5" customHeight="1" x14ac:dyDescent="0.2">
      <c r="A8" s="8" t="s">
        <v>1374</v>
      </c>
      <c r="AC8" s="13">
        <f t="shared" si="0"/>
        <v>0</v>
      </c>
      <c r="AD8" s="28"/>
      <c r="AE8" s="18"/>
    </row>
    <row r="9" spans="1:32" ht="13.5" customHeight="1" x14ac:dyDescent="0.2">
      <c r="A9" s="8" t="s">
        <v>1376</v>
      </c>
      <c r="AC9" s="13">
        <f t="shared" si="0"/>
        <v>0</v>
      </c>
      <c r="AD9" s="28"/>
      <c r="AE9" s="18"/>
    </row>
    <row r="10" spans="1:32" ht="13.5" customHeight="1" x14ac:dyDescent="0.2">
      <c r="A10" s="8" t="s">
        <v>1377</v>
      </c>
      <c r="AC10" s="13">
        <f t="shared" si="0"/>
        <v>0</v>
      </c>
      <c r="AD10" s="28"/>
      <c r="AE10" s="18"/>
    </row>
    <row r="11" spans="1:32" ht="13.5" customHeight="1" x14ac:dyDescent="0.2">
      <c r="A11" s="8" t="s">
        <v>1378</v>
      </c>
      <c r="AC11" s="13">
        <f t="shared" si="0"/>
        <v>0</v>
      </c>
      <c r="AD11" s="28"/>
      <c r="AE11" s="18"/>
    </row>
    <row r="12" spans="1:32" ht="13.5" customHeight="1" x14ac:dyDescent="0.2">
      <c r="A12" s="8" t="s">
        <v>1379</v>
      </c>
      <c r="AC12" s="13">
        <f t="shared" si="0"/>
        <v>0</v>
      </c>
      <c r="AD12" s="28"/>
      <c r="AE12" s="18"/>
    </row>
    <row r="13" spans="1:32" ht="13.5" customHeight="1" x14ac:dyDescent="0.2">
      <c r="A13" s="8" t="s">
        <v>75</v>
      </c>
      <c r="AC13" s="13">
        <f t="shared" si="0"/>
        <v>0</v>
      </c>
      <c r="AD13" s="30"/>
      <c r="AE13" s="33"/>
      <c r="AF13"/>
    </row>
    <row r="14" spans="1:32" ht="13.5" customHeight="1" x14ac:dyDescent="0.2">
      <c r="A14" s="25" t="s">
        <v>115</v>
      </c>
      <c r="AC14" s="15">
        <f t="shared" si="0"/>
        <v>0</v>
      </c>
      <c r="AD14" s="29"/>
      <c r="AE14" s="33"/>
      <c r="AF14"/>
    </row>
    <row r="15" spans="1:32" ht="13.5" customHeight="1" x14ac:dyDescent="0.2">
      <c r="A15" s="26" t="s">
        <v>106</v>
      </c>
      <c r="B15" s="20">
        <f t="shared" ref="B15:AC15" si="1">SUM(B4:B14)</f>
        <v>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1">
        <f t="shared" si="1"/>
        <v>1</v>
      </c>
      <c r="S15" s="2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1"/>
        <v>0</v>
      </c>
      <c r="X15" s="21">
        <f t="shared" si="1"/>
        <v>0</v>
      </c>
      <c r="Y15" s="21">
        <f t="shared" si="1"/>
        <v>0</v>
      </c>
      <c r="Z15" s="21">
        <f t="shared" si="1"/>
        <v>0</v>
      </c>
      <c r="AA15" s="21">
        <f t="shared" si="1"/>
        <v>0</v>
      </c>
      <c r="AB15" s="22">
        <f t="shared" si="1"/>
        <v>0</v>
      </c>
      <c r="AC15" s="23">
        <f t="shared" si="1"/>
        <v>1</v>
      </c>
      <c r="AD15" s="29"/>
      <c r="AE15" s="49"/>
      <c r="AF15"/>
    </row>
  </sheetData>
  <phoneticPr fontId="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2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2" sqref="U22"/>
    </sheetView>
  </sheetViews>
  <sheetFormatPr defaultRowHeight="13.5" customHeight="1" x14ac:dyDescent="0.2"/>
  <cols>
    <col min="1" max="1" width="22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6.28515625" customWidth="1"/>
  </cols>
  <sheetData>
    <row r="1" spans="1:33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3" ht="13.5" customHeight="1" x14ac:dyDescent="0.2">
      <c r="B2" s="35"/>
    </row>
    <row r="3" spans="1:33" ht="40.5" customHeight="1" x14ac:dyDescent="0.2">
      <c r="A3" s="3" t="s">
        <v>1294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3" ht="13.5" customHeight="1" x14ac:dyDescent="0.2">
      <c r="A4" t="s">
        <v>964</v>
      </c>
      <c r="AC4" s="11">
        <f t="shared" ref="AC4:AC21" si="0">SUM(B4:AB4)</f>
        <v>0</v>
      </c>
      <c r="AD4" s="27"/>
      <c r="AE4" s="45"/>
      <c r="AG4" t="s">
        <v>955</v>
      </c>
    </row>
    <row r="5" spans="1:33" ht="13.5" customHeight="1" x14ac:dyDescent="0.2">
      <c r="A5" t="s">
        <v>965</v>
      </c>
      <c r="AB5">
        <v>1</v>
      </c>
      <c r="AC5" s="13">
        <f t="shared" si="0"/>
        <v>1</v>
      </c>
      <c r="AD5" s="28"/>
      <c r="AE5" s="46"/>
      <c r="AG5" t="s">
        <v>956</v>
      </c>
    </row>
    <row r="6" spans="1:33" ht="13.5" customHeight="1" x14ac:dyDescent="0.2">
      <c r="A6" t="s">
        <v>966</v>
      </c>
      <c r="S6">
        <v>1</v>
      </c>
      <c r="AC6" s="13">
        <f t="shared" si="0"/>
        <v>1</v>
      </c>
      <c r="AD6" s="28"/>
      <c r="AE6" s="46"/>
      <c r="AG6" t="s">
        <v>957</v>
      </c>
    </row>
    <row r="7" spans="1:33" ht="13.5" customHeight="1" x14ac:dyDescent="0.2">
      <c r="A7" t="s">
        <v>967</v>
      </c>
      <c r="AC7" s="13">
        <f t="shared" si="0"/>
        <v>0</v>
      </c>
      <c r="AD7" s="28"/>
      <c r="AE7" s="46"/>
      <c r="AG7" t="s">
        <v>958</v>
      </c>
    </row>
    <row r="8" spans="1:33" ht="13.5" customHeight="1" x14ac:dyDescent="0.2">
      <c r="A8" t="s">
        <v>968</v>
      </c>
      <c r="AC8" s="13">
        <f t="shared" si="0"/>
        <v>0</v>
      </c>
      <c r="AD8" s="28"/>
      <c r="AE8" s="46"/>
      <c r="AG8" t="s">
        <v>959</v>
      </c>
    </row>
    <row r="9" spans="1:33" ht="13.5" customHeight="1" x14ac:dyDescent="0.2">
      <c r="A9" t="s">
        <v>969</v>
      </c>
      <c r="AC9" s="13">
        <f t="shared" si="0"/>
        <v>0</v>
      </c>
      <c r="AD9" s="28"/>
      <c r="AE9" s="46"/>
      <c r="AG9" t="s">
        <v>960</v>
      </c>
    </row>
    <row r="10" spans="1:33" ht="13.5" customHeight="1" x14ac:dyDescent="0.2">
      <c r="A10" t="s">
        <v>970</v>
      </c>
      <c r="AC10" s="13">
        <f t="shared" si="0"/>
        <v>0</v>
      </c>
      <c r="AD10" s="28"/>
      <c r="AE10" s="46"/>
      <c r="AG10" t="s">
        <v>961</v>
      </c>
    </row>
    <row r="11" spans="1:33" ht="13.5" customHeight="1" x14ac:dyDescent="0.2">
      <c r="A11" t="s">
        <v>971</v>
      </c>
      <c r="AB11">
        <v>1</v>
      </c>
      <c r="AC11" s="13">
        <f t="shared" si="0"/>
        <v>1</v>
      </c>
      <c r="AD11" s="28"/>
      <c r="AE11" s="46"/>
      <c r="AG11" t="s">
        <v>962</v>
      </c>
    </row>
    <row r="12" spans="1:33" ht="13.5" customHeight="1" x14ac:dyDescent="0.2">
      <c r="A12" t="s">
        <v>972</v>
      </c>
      <c r="AC12" s="13">
        <f t="shared" si="0"/>
        <v>0</v>
      </c>
      <c r="AD12" s="28"/>
      <c r="AE12" s="46"/>
      <c r="AG12" t="s">
        <v>963</v>
      </c>
    </row>
    <row r="13" spans="1:33" ht="13.5" customHeight="1" x14ac:dyDescent="0.2">
      <c r="A13" t="s">
        <v>977</v>
      </c>
      <c r="AC13" s="13">
        <f t="shared" si="0"/>
        <v>0</v>
      </c>
      <c r="AD13" s="28"/>
      <c r="AE13" s="46"/>
      <c r="AF13"/>
    </row>
    <row r="14" spans="1:33" ht="13.5" customHeight="1" x14ac:dyDescent="0.2">
      <c r="A14" t="s">
        <v>978</v>
      </c>
      <c r="AC14" s="13">
        <f t="shared" si="0"/>
        <v>0</v>
      </c>
      <c r="AD14" s="28"/>
      <c r="AE14" s="46"/>
      <c r="AF14"/>
      <c r="AG14" t="s">
        <v>980</v>
      </c>
    </row>
    <row r="15" spans="1:33" ht="13.5" customHeight="1" x14ac:dyDescent="0.2">
      <c r="A15" s="2" t="s">
        <v>979</v>
      </c>
      <c r="AC15" s="13">
        <f t="shared" si="0"/>
        <v>0</v>
      </c>
      <c r="AD15" s="28"/>
      <c r="AE15" s="46"/>
      <c r="AG15" t="s">
        <v>981</v>
      </c>
    </row>
    <row r="16" spans="1:33" ht="13.5" customHeight="1" x14ac:dyDescent="0.2">
      <c r="A16" t="s">
        <v>976</v>
      </c>
      <c r="AC16" s="13">
        <f t="shared" si="0"/>
        <v>0</v>
      </c>
      <c r="AD16" s="28"/>
      <c r="AE16" s="46"/>
      <c r="AG16" t="s">
        <v>982</v>
      </c>
    </row>
    <row r="17" spans="1:31" ht="13.5" customHeight="1" x14ac:dyDescent="0.2">
      <c r="A17" t="s">
        <v>973</v>
      </c>
      <c r="AC17" s="13">
        <f t="shared" si="0"/>
        <v>0</v>
      </c>
      <c r="AD17" s="28"/>
      <c r="AE17" s="46"/>
    </row>
    <row r="18" spans="1:31" ht="13.5" customHeight="1" x14ac:dyDescent="0.2">
      <c r="A18" t="s">
        <v>974</v>
      </c>
      <c r="AC18" s="13">
        <f t="shared" si="0"/>
        <v>0</v>
      </c>
      <c r="AD18" s="28"/>
      <c r="AE18" s="46"/>
    </row>
    <row r="19" spans="1:31" ht="13.5" customHeight="1" x14ac:dyDescent="0.2">
      <c r="A19" t="s">
        <v>975</v>
      </c>
      <c r="AC19" s="13">
        <f t="shared" si="0"/>
        <v>0</v>
      </c>
      <c r="AD19" s="28"/>
      <c r="AE19" s="46"/>
    </row>
    <row r="20" spans="1:31" ht="13.5" customHeight="1" x14ac:dyDescent="0.2">
      <c r="A20" s="8" t="s">
        <v>75</v>
      </c>
      <c r="AC20" s="13">
        <f t="shared" si="0"/>
        <v>0</v>
      </c>
      <c r="AD20" s="30"/>
      <c r="AE20" s="33"/>
    </row>
    <row r="21" spans="1:31" ht="13.5" customHeight="1" x14ac:dyDescent="0.2">
      <c r="A21" s="25" t="s">
        <v>115</v>
      </c>
      <c r="AC21" s="15">
        <f t="shared" si="0"/>
        <v>0</v>
      </c>
      <c r="AD21" s="29"/>
      <c r="AE21" s="33"/>
    </row>
    <row r="22" spans="1:31" ht="13.5" customHeight="1" x14ac:dyDescent="0.2">
      <c r="A22" s="26" t="s">
        <v>106</v>
      </c>
      <c r="B22" s="20">
        <f t="shared" ref="B22:AC22" si="1">SUM(B4:B21)</f>
        <v>0</v>
      </c>
      <c r="C22" s="21">
        <f t="shared" si="1"/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1">
        <f t="shared" si="1"/>
        <v>0</v>
      </c>
      <c r="L22" s="21">
        <f t="shared" si="1"/>
        <v>0</v>
      </c>
      <c r="M22" s="21">
        <f t="shared" si="1"/>
        <v>0</v>
      </c>
      <c r="N22" s="21">
        <f t="shared" si="1"/>
        <v>0</v>
      </c>
      <c r="O22" s="21">
        <f t="shared" si="1"/>
        <v>0</v>
      </c>
      <c r="P22" s="21">
        <f t="shared" si="1"/>
        <v>0</v>
      </c>
      <c r="Q22" s="21">
        <f t="shared" si="1"/>
        <v>0</v>
      </c>
      <c r="R22" s="21">
        <f t="shared" si="1"/>
        <v>0</v>
      </c>
      <c r="S22" s="21">
        <f t="shared" si="1"/>
        <v>1</v>
      </c>
      <c r="T22" s="21">
        <f t="shared" si="1"/>
        <v>0</v>
      </c>
      <c r="U22" s="21">
        <f t="shared" si="1"/>
        <v>0</v>
      </c>
      <c r="V22" s="21">
        <f t="shared" si="1"/>
        <v>0</v>
      </c>
      <c r="W22" s="21">
        <f t="shared" si="1"/>
        <v>0</v>
      </c>
      <c r="X22" s="21">
        <f t="shared" si="1"/>
        <v>0</v>
      </c>
      <c r="Y22" s="21">
        <f t="shared" si="1"/>
        <v>0</v>
      </c>
      <c r="Z22" s="21">
        <f t="shared" si="1"/>
        <v>0</v>
      </c>
      <c r="AA22" s="21">
        <f t="shared" si="1"/>
        <v>0</v>
      </c>
      <c r="AB22" s="22">
        <f t="shared" si="1"/>
        <v>2</v>
      </c>
      <c r="AC22" s="23">
        <f t="shared" si="1"/>
        <v>3</v>
      </c>
      <c r="AD22" s="29"/>
      <c r="AE22" s="23"/>
    </row>
  </sheetData>
  <phoneticPr fontId="0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AF37"/>
  <sheetViews>
    <sheetView workbookViewId="0">
      <pane xSplit="1" ySplit="3" topLeftCell="N4" activePane="bottomRight" state="frozen"/>
      <selection activeCell="U36" sqref="U36"/>
      <selection pane="topRight" activeCell="U36" sqref="U36"/>
      <selection pane="bottomLeft" activeCell="U36" sqref="U36"/>
      <selection pane="bottomRight" activeCell="U37" sqref="U37"/>
    </sheetView>
  </sheetViews>
  <sheetFormatPr defaultRowHeight="13.5" customHeight="1" x14ac:dyDescent="0.2"/>
  <cols>
    <col min="1" max="1" width="20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1295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1" ht="13.5" customHeight="1" x14ac:dyDescent="0.2">
      <c r="A4" s="8" t="s">
        <v>143</v>
      </c>
      <c r="S4">
        <v>1</v>
      </c>
      <c r="T4">
        <v>4</v>
      </c>
      <c r="AC4" s="11">
        <f t="shared" ref="AC4:AC36" si="0">SUM(B4:AB4)</f>
        <v>5</v>
      </c>
      <c r="AD4" s="27"/>
      <c r="AE4" s="17"/>
    </row>
    <row r="5" spans="1:31" ht="13.5" customHeight="1" x14ac:dyDescent="0.2">
      <c r="A5" s="8" t="s">
        <v>144</v>
      </c>
      <c r="R5">
        <v>1</v>
      </c>
      <c r="S5">
        <v>2</v>
      </c>
      <c r="T5">
        <v>1</v>
      </c>
      <c r="AB5">
        <v>1</v>
      </c>
      <c r="AC5" s="13">
        <f t="shared" si="0"/>
        <v>5</v>
      </c>
      <c r="AD5" s="28"/>
      <c r="AE5" s="18"/>
    </row>
    <row r="6" spans="1:31" ht="13.5" customHeight="1" x14ac:dyDescent="0.2">
      <c r="A6" s="8" t="s">
        <v>145</v>
      </c>
      <c r="AC6" s="13">
        <f t="shared" si="0"/>
        <v>0</v>
      </c>
      <c r="AD6" s="28"/>
      <c r="AE6" s="18"/>
    </row>
    <row r="7" spans="1:31" ht="13.5" customHeight="1" x14ac:dyDescent="0.2">
      <c r="A7" s="8" t="s">
        <v>170</v>
      </c>
      <c r="T7">
        <v>1</v>
      </c>
      <c r="AC7" s="13">
        <f t="shared" si="0"/>
        <v>1</v>
      </c>
      <c r="AD7" s="28"/>
      <c r="AE7" s="18"/>
    </row>
    <row r="8" spans="1:31" ht="13.5" customHeight="1" x14ac:dyDescent="0.2">
      <c r="A8" s="8" t="s">
        <v>146</v>
      </c>
      <c r="R8">
        <v>1</v>
      </c>
      <c r="T8">
        <v>1</v>
      </c>
      <c r="AC8" s="13">
        <f t="shared" si="0"/>
        <v>2</v>
      </c>
      <c r="AD8" s="28"/>
      <c r="AE8" s="18"/>
    </row>
    <row r="9" spans="1:31" ht="13.5" customHeight="1" x14ac:dyDescent="0.2">
      <c r="A9" s="8" t="s">
        <v>147</v>
      </c>
      <c r="S9">
        <v>1</v>
      </c>
      <c r="T9">
        <v>1</v>
      </c>
      <c r="AC9" s="13">
        <f t="shared" si="0"/>
        <v>2</v>
      </c>
      <c r="AD9" s="28"/>
      <c r="AE9" s="18"/>
    </row>
    <row r="10" spans="1:31" ht="13.5" customHeight="1" x14ac:dyDescent="0.2">
      <c r="A10" s="8" t="s">
        <v>148</v>
      </c>
      <c r="G10">
        <v>1</v>
      </c>
      <c r="S10">
        <v>2</v>
      </c>
      <c r="T10">
        <v>11</v>
      </c>
      <c r="AB10">
        <v>2</v>
      </c>
      <c r="AC10" s="13">
        <f t="shared" si="0"/>
        <v>16</v>
      </c>
      <c r="AD10" s="28"/>
      <c r="AE10" s="18"/>
    </row>
    <row r="11" spans="1:31" ht="13.5" customHeight="1" x14ac:dyDescent="0.2">
      <c r="A11" s="8" t="s">
        <v>171</v>
      </c>
      <c r="AC11" s="13">
        <f t="shared" si="0"/>
        <v>0</v>
      </c>
      <c r="AD11" s="28"/>
      <c r="AE11" s="18"/>
    </row>
    <row r="12" spans="1:31" ht="13.5" customHeight="1" x14ac:dyDescent="0.2">
      <c r="A12" s="8" t="s">
        <v>149</v>
      </c>
      <c r="S12">
        <v>1</v>
      </c>
      <c r="T12">
        <v>5</v>
      </c>
      <c r="V12">
        <v>1</v>
      </c>
      <c r="AB12">
        <v>1</v>
      </c>
      <c r="AC12" s="13">
        <f t="shared" si="0"/>
        <v>8</v>
      </c>
      <c r="AD12" s="28"/>
      <c r="AE12" s="18"/>
    </row>
    <row r="13" spans="1:31" ht="13.5" customHeight="1" x14ac:dyDescent="0.2">
      <c r="A13" s="8" t="s">
        <v>150</v>
      </c>
      <c r="S13">
        <v>1</v>
      </c>
      <c r="T13">
        <v>6</v>
      </c>
      <c r="AC13" s="13">
        <f t="shared" si="0"/>
        <v>7</v>
      </c>
      <c r="AD13" s="28"/>
      <c r="AE13" s="18"/>
    </row>
    <row r="14" spans="1:31" ht="13.5" customHeight="1" x14ac:dyDescent="0.2">
      <c r="A14" s="8" t="s">
        <v>151</v>
      </c>
      <c r="R14">
        <v>1</v>
      </c>
      <c r="AC14" s="13">
        <f t="shared" si="0"/>
        <v>1</v>
      </c>
      <c r="AD14" s="28"/>
      <c r="AE14" s="18"/>
    </row>
    <row r="15" spans="1:31" ht="13.5" customHeight="1" x14ac:dyDescent="0.2">
      <c r="A15" s="8" t="s">
        <v>164</v>
      </c>
      <c r="D15">
        <v>2</v>
      </c>
      <c r="AA15">
        <v>1</v>
      </c>
      <c r="AC15" s="13">
        <f t="shared" si="0"/>
        <v>3</v>
      </c>
      <c r="AD15" s="28"/>
      <c r="AE15" s="18"/>
    </row>
    <row r="16" spans="1:31" ht="13.5" customHeight="1" x14ac:dyDescent="0.2">
      <c r="A16" s="8" t="s">
        <v>152</v>
      </c>
      <c r="D16">
        <v>4</v>
      </c>
      <c r="R16">
        <v>4</v>
      </c>
      <c r="S16">
        <v>3</v>
      </c>
      <c r="T16">
        <v>10</v>
      </c>
      <c r="AA16">
        <v>1</v>
      </c>
      <c r="AC16" s="13">
        <f t="shared" si="0"/>
        <v>22</v>
      </c>
      <c r="AD16" s="28"/>
      <c r="AE16" s="18"/>
    </row>
    <row r="17" spans="1:31" ht="13.5" customHeight="1" x14ac:dyDescent="0.2">
      <c r="A17" s="8" t="s">
        <v>153</v>
      </c>
      <c r="S17">
        <v>7</v>
      </c>
      <c r="T17">
        <v>3</v>
      </c>
      <c r="AC17" s="13">
        <f t="shared" si="0"/>
        <v>10</v>
      </c>
      <c r="AD17" s="28"/>
      <c r="AE17" s="18"/>
    </row>
    <row r="18" spans="1:31" ht="13.5" customHeight="1" x14ac:dyDescent="0.2">
      <c r="A18" s="8" t="s">
        <v>173</v>
      </c>
      <c r="AA18">
        <v>4</v>
      </c>
      <c r="AC18" s="13">
        <f t="shared" si="0"/>
        <v>4</v>
      </c>
      <c r="AD18" s="28"/>
      <c r="AE18" s="18"/>
    </row>
    <row r="19" spans="1:31" ht="13.5" customHeight="1" x14ac:dyDescent="0.2">
      <c r="A19" s="8" t="s">
        <v>165</v>
      </c>
      <c r="T19">
        <v>4</v>
      </c>
      <c r="V19">
        <v>1</v>
      </c>
      <c r="AC19" s="13">
        <f t="shared" si="0"/>
        <v>5</v>
      </c>
      <c r="AD19" s="28"/>
      <c r="AE19" s="18"/>
    </row>
    <row r="20" spans="1:31" ht="13.5" customHeight="1" x14ac:dyDescent="0.2">
      <c r="A20" s="8" t="s">
        <v>154</v>
      </c>
      <c r="S20">
        <v>1</v>
      </c>
      <c r="T20">
        <v>1</v>
      </c>
      <c r="AC20" s="13">
        <f t="shared" si="0"/>
        <v>2</v>
      </c>
      <c r="AD20" s="28"/>
      <c r="AE20" s="18"/>
    </row>
    <row r="21" spans="1:31" ht="13.5" customHeight="1" x14ac:dyDescent="0.2">
      <c r="A21" s="8" t="s">
        <v>168</v>
      </c>
      <c r="R21">
        <v>2</v>
      </c>
      <c r="AC21" s="13">
        <f t="shared" si="0"/>
        <v>2</v>
      </c>
      <c r="AD21" s="28"/>
      <c r="AE21" s="18"/>
    </row>
    <row r="22" spans="1:31" ht="13.5" customHeight="1" x14ac:dyDescent="0.2">
      <c r="A22" s="9" t="s">
        <v>155</v>
      </c>
      <c r="J22">
        <v>3</v>
      </c>
      <c r="K22">
        <v>1</v>
      </c>
      <c r="Q22">
        <v>1</v>
      </c>
      <c r="S22">
        <v>4</v>
      </c>
      <c r="T22">
        <v>3</v>
      </c>
      <c r="AB22">
        <v>3</v>
      </c>
      <c r="AC22" s="13">
        <f t="shared" si="0"/>
        <v>15</v>
      </c>
      <c r="AD22" s="28"/>
      <c r="AE22" s="18"/>
    </row>
    <row r="23" spans="1:31" ht="13.5" customHeight="1" x14ac:dyDescent="0.2">
      <c r="A23" s="8" t="s">
        <v>156</v>
      </c>
      <c r="N23">
        <v>1</v>
      </c>
      <c r="T23">
        <v>2</v>
      </c>
      <c r="AB23">
        <v>20</v>
      </c>
      <c r="AC23" s="13">
        <f t="shared" si="0"/>
        <v>23</v>
      </c>
      <c r="AD23" s="28"/>
      <c r="AE23" s="18"/>
    </row>
    <row r="24" spans="1:31" ht="13.5" customHeight="1" x14ac:dyDescent="0.2">
      <c r="A24" s="8" t="s">
        <v>157</v>
      </c>
      <c r="D24">
        <v>2</v>
      </c>
      <c r="P24">
        <v>1</v>
      </c>
      <c r="S24">
        <v>1</v>
      </c>
      <c r="T24">
        <v>19</v>
      </c>
      <c r="AC24" s="13">
        <f t="shared" si="0"/>
        <v>23</v>
      </c>
      <c r="AD24" s="28"/>
      <c r="AE24" s="18"/>
    </row>
    <row r="25" spans="1:31" ht="13.5" customHeight="1" x14ac:dyDescent="0.2">
      <c r="A25" s="8" t="s">
        <v>166</v>
      </c>
      <c r="S25">
        <v>1</v>
      </c>
      <c r="T25">
        <v>4</v>
      </c>
      <c r="AC25" s="13">
        <f t="shared" si="0"/>
        <v>5</v>
      </c>
      <c r="AD25" s="28"/>
      <c r="AE25" s="18"/>
    </row>
    <row r="26" spans="1:31" ht="13.5" customHeight="1" x14ac:dyDescent="0.2">
      <c r="A26" s="8" t="s">
        <v>172</v>
      </c>
      <c r="S26">
        <v>1</v>
      </c>
      <c r="AC26" s="13">
        <f t="shared" si="0"/>
        <v>1</v>
      </c>
      <c r="AD26" s="28"/>
      <c r="AE26" s="18"/>
    </row>
    <row r="27" spans="1:31" ht="13.5" customHeight="1" x14ac:dyDescent="0.2">
      <c r="A27" s="8" t="s">
        <v>167</v>
      </c>
      <c r="D27">
        <v>2</v>
      </c>
      <c r="S27">
        <v>1</v>
      </c>
      <c r="T27">
        <v>1</v>
      </c>
      <c r="AB27">
        <v>2</v>
      </c>
      <c r="AC27" s="13">
        <f t="shared" si="0"/>
        <v>6</v>
      </c>
      <c r="AD27" s="28"/>
      <c r="AE27" s="18"/>
    </row>
    <row r="28" spans="1:31" ht="13.5" customHeight="1" x14ac:dyDescent="0.2">
      <c r="A28" s="8" t="s">
        <v>158</v>
      </c>
      <c r="S28">
        <v>2</v>
      </c>
      <c r="T28">
        <v>3</v>
      </c>
      <c r="AC28" s="13">
        <f t="shared" si="0"/>
        <v>5</v>
      </c>
      <c r="AD28" s="28"/>
      <c r="AE28" s="18"/>
    </row>
    <row r="29" spans="1:31" ht="13.5" customHeight="1" x14ac:dyDescent="0.2">
      <c r="A29" s="8" t="s">
        <v>159</v>
      </c>
      <c r="D29">
        <v>1</v>
      </c>
      <c r="T29">
        <v>16</v>
      </c>
      <c r="Y29">
        <v>2</v>
      </c>
      <c r="AC29" s="13">
        <f t="shared" si="0"/>
        <v>19</v>
      </c>
      <c r="AD29" s="28"/>
      <c r="AE29" s="18"/>
    </row>
    <row r="30" spans="1:31" ht="13.5" customHeight="1" x14ac:dyDescent="0.2">
      <c r="A30" s="8" t="s">
        <v>160</v>
      </c>
      <c r="K30">
        <v>1</v>
      </c>
      <c r="AC30" s="13">
        <f t="shared" si="0"/>
        <v>1</v>
      </c>
      <c r="AD30" s="28"/>
      <c r="AE30" s="18"/>
    </row>
    <row r="31" spans="1:31" ht="13.5" customHeight="1" x14ac:dyDescent="0.2">
      <c r="A31" s="8" t="s">
        <v>161</v>
      </c>
      <c r="J31">
        <v>1</v>
      </c>
      <c r="S31">
        <v>1</v>
      </c>
      <c r="T31">
        <v>2</v>
      </c>
      <c r="AB31">
        <v>2</v>
      </c>
      <c r="AC31" s="13">
        <f t="shared" si="0"/>
        <v>6</v>
      </c>
      <c r="AD31" s="28"/>
      <c r="AE31" s="18"/>
    </row>
    <row r="32" spans="1:31" ht="13.5" customHeight="1" x14ac:dyDescent="0.2">
      <c r="A32" s="8" t="s">
        <v>169</v>
      </c>
      <c r="AC32" s="13">
        <f t="shared" si="0"/>
        <v>0</v>
      </c>
      <c r="AD32" s="28"/>
      <c r="AE32" s="18"/>
    </row>
    <row r="33" spans="1:32" ht="13.5" customHeight="1" x14ac:dyDescent="0.2">
      <c r="A33" s="8" t="s">
        <v>162</v>
      </c>
      <c r="D33">
        <v>1</v>
      </c>
      <c r="J33">
        <v>1</v>
      </c>
      <c r="O33">
        <v>1</v>
      </c>
      <c r="R33">
        <v>3</v>
      </c>
      <c r="S33">
        <v>1</v>
      </c>
      <c r="T33">
        <v>15</v>
      </c>
      <c r="V33">
        <v>1</v>
      </c>
      <c r="AC33" s="13">
        <f t="shared" si="0"/>
        <v>23</v>
      </c>
      <c r="AD33" s="28"/>
      <c r="AE33" s="18"/>
    </row>
    <row r="34" spans="1:32" ht="13.5" customHeight="1" x14ac:dyDescent="0.2">
      <c r="A34" s="8" t="s">
        <v>163</v>
      </c>
      <c r="D34">
        <v>1</v>
      </c>
      <c r="S34">
        <v>2</v>
      </c>
      <c r="T34">
        <v>7</v>
      </c>
      <c r="AC34" s="13">
        <f t="shared" si="0"/>
        <v>10</v>
      </c>
      <c r="AD34" s="28"/>
      <c r="AE34" s="18"/>
    </row>
    <row r="35" spans="1:32" ht="13.5" customHeight="1" x14ac:dyDescent="0.2">
      <c r="A35" s="8" t="s">
        <v>75</v>
      </c>
      <c r="T35">
        <v>2</v>
      </c>
      <c r="AC35" s="13">
        <f t="shared" si="0"/>
        <v>2</v>
      </c>
      <c r="AD35" s="30"/>
      <c r="AE35" s="33"/>
      <c r="AF35"/>
    </row>
    <row r="36" spans="1:32" ht="13.5" customHeight="1" x14ac:dyDescent="0.2">
      <c r="A36" s="25" t="s">
        <v>115</v>
      </c>
      <c r="AC36" s="15">
        <f t="shared" si="0"/>
        <v>0</v>
      </c>
      <c r="AD36" s="29"/>
      <c r="AE36" s="33"/>
      <c r="AF36"/>
    </row>
    <row r="37" spans="1:32" ht="13.5" customHeight="1" x14ac:dyDescent="0.2">
      <c r="A37" s="26" t="s">
        <v>106</v>
      </c>
      <c r="B37" s="20">
        <f t="shared" ref="B37:AC37" si="1">SUM(B4:B36)</f>
        <v>0</v>
      </c>
      <c r="C37" s="21">
        <f t="shared" si="1"/>
        <v>0</v>
      </c>
      <c r="D37" s="21">
        <f t="shared" si="1"/>
        <v>13</v>
      </c>
      <c r="E37" s="21">
        <f t="shared" si="1"/>
        <v>0</v>
      </c>
      <c r="F37" s="21">
        <f t="shared" si="1"/>
        <v>0</v>
      </c>
      <c r="G37" s="21">
        <f t="shared" si="1"/>
        <v>1</v>
      </c>
      <c r="H37" s="21">
        <f t="shared" si="1"/>
        <v>0</v>
      </c>
      <c r="I37" s="21">
        <f t="shared" si="1"/>
        <v>0</v>
      </c>
      <c r="J37" s="21">
        <f t="shared" si="1"/>
        <v>5</v>
      </c>
      <c r="K37" s="21">
        <f t="shared" si="1"/>
        <v>2</v>
      </c>
      <c r="L37" s="21">
        <f t="shared" si="1"/>
        <v>0</v>
      </c>
      <c r="M37" s="21">
        <f t="shared" si="1"/>
        <v>0</v>
      </c>
      <c r="N37" s="21">
        <f t="shared" si="1"/>
        <v>1</v>
      </c>
      <c r="O37" s="21">
        <f t="shared" si="1"/>
        <v>1</v>
      </c>
      <c r="P37" s="21">
        <f t="shared" si="1"/>
        <v>1</v>
      </c>
      <c r="Q37" s="21">
        <f t="shared" si="1"/>
        <v>1</v>
      </c>
      <c r="R37" s="21">
        <f t="shared" si="1"/>
        <v>12</v>
      </c>
      <c r="S37" s="21">
        <f t="shared" si="1"/>
        <v>33</v>
      </c>
      <c r="T37" s="21">
        <f t="shared" si="1"/>
        <v>122</v>
      </c>
      <c r="U37" s="21">
        <f t="shared" si="1"/>
        <v>0</v>
      </c>
      <c r="V37" s="21">
        <f t="shared" si="1"/>
        <v>3</v>
      </c>
      <c r="W37" s="21">
        <f t="shared" si="1"/>
        <v>0</v>
      </c>
      <c r="X37" s="21">
        <f t="shared" si="1"/>
        <v>0</v>
      </c>
      <c r="Y37" s="21">
        <f t="shared" si="1"/>
        <v>2</v>
      </c>
      <c r="Z37" s="21">
        <f t="shared" si="1"/>
        <v>0</v>
      </c>
      <c r="AA37" s="21">
        <f t="shared" si="1"/>
        <v>6</v>
      </c>
      <c r="AB37" s="22">
        <f t="shared" si="1"/>
        <v>31</v>
      </c>
      <c r="AC37" s="23">
        <f t="shared" si="1"/>
        <v>234</v>
      </c>
      <c r="AD37" s="29"/>
      <c r="AE37" s="49"/>
      <c r="AF37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40"/>
  <sheetViews>
    <sheetView workbookViewId="0">
      <pane xSplit="1" ySplit="3" topLeftCell="B8" activePane="bottomRight" state="frozen"/>
      <selection activeCell="U36" sqref="U36"/>
      <selection pane="topRight" activeCell="U36" sqref="U36"/>
      <selection pane="bottomLeft" activeCell="U36" sqref="U36"/>
      <selection pane="bottomRight" activeCell="U40" sqref="U40"/>
    </sheetView>
  </sheetViews>
  <sheetFormatPr defaultRowHeight="13.5" customHeight="1" x14ac:dyDescent="0.2"/>
  <cols>
    <col min="1" max="1" width="21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9.8554687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1296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808</v>
      </c>
      <c r="AC4" s="11">
        <f t="shared" ref="AC4:AC39" si="0">SUM(B4:AB4)</f>
        <v>0</v>
      </c>
      <c r="AD4" s="27"/>
      <c r="AE4" s="45"/>
    </row>
    <row r="5" spans="1:31" ht="13.5" customHeight="1" x14ac:dyDescent="0.2">
      <c r="A5" t="s">
        <v>809</v>
      </c>
      <c r="AC5" s="13">
        <f t="shared" si="0"/>
        <v>0</v>
      </c>
      <c r="AD5" s="28"/>
      <c r="AE5" s="46"/>
    </row>
    <row r="6" spans="1:31" ht="13.5" customHeight="1" x14ac:dyDescent="0.2">
      <c r="A6" t="s">
        <v>810</v>
      </c>
      <c r="AC6" s="13">
        <f t="shared" si="0"/>
        <v>0</v>
      </c>
      <c r="AD6" s="28"/>
      <c r="AE6" s="46"/>
    </row>
    <row r="7" spans="1:31" ht="13.5" customHeight="1" x14ac:dyDescent="0.2">
      <c r="A7" t="s">
        <v>811</v>
      </c>
      <c r="AC7" s="13">
        <f t="shared" si="0"/>
        <v>0</v>
      </c>
      <c r="AD7" s="28"/>
      <c r="AE7" s="46"/>
    </row>
    <row r="8" spans="1:31" ht="13.5" customHeight="1" x14ac:dyDescent="0.2">
      <c r="A8" t="s">
        <v>812</v>
      </c>
      <c r="AC8" s="13">
        <f t="shared" si="0"/>
        <v>0</v>
      </c>
      <c r="AD8" s="28"/>
      <c r="AE8" s="46"/>
    </row>
    <row r="9" spans="1:31" ht="13.5" customHeight="1" x14ac:dyDescent="0.2">
      <c r="A9" t="s">
        <v>813</v>
      </c>
      <c r="AC9" s="13">
        <f t="shared" si="0"/>
        <v>0</v>
      </c>
      <c r="AD9" s="28"/>
      <c r="AE9" s="46"/>
    </row>
    <row r="10" spans="1:31" ht="13.5" customHeight="1" x14ac:dyDescent="0.2">
      <c r="A10" t="s">
        <v>814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840</v>
      </c>
      <c r="S11">
        <v>1</v>
      </c>
      <c r="AC11" s="13">
        <f t="shared" si="0"/>
        <v>1</v>
      </c>
      <c r="AD11" s="28"/>
      <c r="AE11" s="46"/>
    </row>
    <row r="12" spans="1:31" ht="13.5" customHeight="1" x14ac:dyDescent="0.2">
      <c r="A12" t="s">
        <v>815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816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817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818</v>
      </c>
      <c r="D15">
        <v>1</v>
      </c>
      <c r="AC15" s="13">
        <f t="shared" si="0"/>
        <v>1</v>
      </c>
      <c r="AD15" s="28"/>
      <c r="AE15" s="46"/>
    </row>
    <row r="16" spans="1:31" ht="13.5" customHeight="1" x14ac:dyDescent="0.2">
      <c r="A16" t="s">
        <v>819</v>
      </c>
      <c r="AC16" s="13">
        <f t="shared" si="0"/>
        <v>0</v>
      </c>
      <c r="AD16" s="28"/>
      <c r="AE16" s="46"/>
    </row>
    <row r="17" spans="1:31" ht="13.5" customHeight="1" x14ac:dyDescent="0.2">
      <c r="A17" t="s">
        <v>820</v>
      </c>
      <c r="AC17" s="13">
        <f t="shared" si="0"/>
        <v>0</v>
      </c>
      <c r="AD17" s="28"/>
      <c r="AE17" s="46"/>
    </row>
    <row r="18" spans="1:31" ht="13.5" customHeight="1" x14ac:dyDescent="0.2">
      <c r="A18" t="s">
        <v>821</v>
      </c>
      <c r="AC18" s="13">
        <f t="shared" si="0"/>
        <v>0</v>
      </c>
      <c r="AD18" s="28"/>
      <c r="AE18" s="46"/>
    </row>
    <row r="19" spans="1:31" ht="13.5" customHeight="1" x14ac:dyDescent="0.2">
      <c r="A19" t="s">
        <v>839</v>
      </c>
      <c r="AC19" s="13">
        <f t="shared" si="0"/>
        <v>0</v>
      </c>
      <c r="AD19" s="28"/>
      <c r="AE19" s="46"/>
    </row>
    <row r="20" spans="1:31" ht="13.5" customHeight="1" x14ac:dyDescent="0.2">
      <c r="A20" t="s">
        <v>822</v>
      </c>
      <c r="AC20" s="13">
        <f t="shared" si="0"/>
        <v>0</v>
      </c>
      <c r="AD20" s="28"/>
      <c r="AE20" s="46"/>
    </row>
    <row r="21" spans="1:31" ht="13.5" customHeight="1" x14ac:dyDescent="0.2">
      <c r="A21" t="s">
        <v>823</v>
      </c>
      <c r="AC21" s="13">
        <f t="shared" si="0"/>
        <v>0</v>
      </c>
      <c r="AD21" s="28"/>
      <c r="AE21" s="46"/>
    </row>
    <row r="22" spans="1:31" ht="13.5" customHeight="1" x14ac:dyDescent="0.2">
      <c r="A22" t="s">
        <v>824</v>
      </c>
      <c r="AC22" s="13">
        <f t="shared" si="0"/>
        <v>0</v>
      </c>
      <c r="AD22" s="28"/>
      <c r="AE22" s="46"/>
    </row>
    <row r="23" spans="1:31" ht="13.5" customHeight="1" x14ac:dyDescent="0.2">
      <c r="A23" t="s">
        <v>825</v>
      </c>
      <c r="AC23" s="13">
        <f t="shared" si="0"/>
        <v>0</v>
      </c>
      <c r="AD23" s="28"/>
      <c r="AE23" s="46"/>
    </row>
    <row r="24" spans="1:31" ht="13.5" customHeight="1" x14ac:dyDescent="0.2">
      <c r="A24" t="s">
        <v>826</v>
      </c>
      <c r="AC24" s="13">
        <f t="shared" si="0"/>
        <v>0</v>
      </c>
      <c r="AD24" s="28"/>
      <c r="AE24" s="46"/>
    </row>
    <row r="25" spans="1:31" ht="13.5" customHeight="1" x14ac:dyDescent="0.2">
      <c r="A25" t="s">
        <v>827</v>
      </c>
      <c r="AC25" s="13">
        <f t="shared" si="0"/>
        <v>0</v>
      </c>
      <c r="AD25" s="28"/>
      <c r="AE25" s="46"/>
    </row>
    <row r="26" spans="1:31" ht="13.5" customHeight="1" x14ac:dyDescent="0.2">
      <c r="A26" t="s">
        <v>828</v>
      </c>
      <c r="AC26" s="13">
        <f t="shared" si="0"/>
        <v>0</v>
      </c>
      <c r="AD26" s="28"/>
      <c r="AE26" s="46"/>
    </row>
    <row r="27" spans="1:31" ht="13.5" customHeight="1" x14ac:dyDescent="0.2">
      <c r="A27" t="s">
        <v>1622</v>
      </c>
      <c r="M27">
        <v>1</v>
      </c>
      <c r="AC27" s="13"/>
      <c r="AD27" s="28"/>
      <c r="AE27" s="46"/>
    </row>
    <row r="28" spans="1:31" ht="13.5" customHeight="1" x14ac:dyDescent="0.2">
      <c r="A28" t="s">
        <v>829</v>
      </c>
      <c r="AC28" s="13">
        <f t="shared" si="0"/>
        <v>0</v>
      </c>
      <c r="AD28" s="28"/>
      <c r="AE28" s="46"/>
    </row>
    <row r="29" spans="1:31" ht="13.5" customHeight="1" x14ac:dyDescent="0.2">
      <c r="A29" t="s">
        <v>830</v>
      </c>
      <c r="AC29" s="13">
        <f t="shared" si="0"/>
        <v>0</v>
      </c>
      <c r="AD29" s="28"/>
      <c r="AE29" s="46"/>
    </row>
    <row r="30" spans="1:31" ht="13.5" customHeight="1" x14ac:dyDescent="0.2">
      <c r="A30" t="s">
        <v>831</v>
      </c>
      <c r="AC30" s="13">
        <f t="shared" si="0"/>
        <v>0</v>
      </c>
      <c r="AD30" s="28"/>
      <c r="AE30" s="46"/>
    </row>
    <row r="31" spans="1:31" ht="13.5" customHeight="1" x14ac:dyDescent="0.2">
      <c r="A31" t="s">
        <v>832</v>
      </c>
      <c r="AC31" s="13">
        <f t="shared" si="0"/>
        <v>0</v>
      </c>
      <c r="AD31" s="28"/>
      <c r="AE31" s="46"/>
    </row>
    <row r="32" spans="1:31" ht="13.5" customHeight="1" x14ac:dyDescent="0.2">
      <c r="A32" t="s">
        <v>833</v>
      </c>
      <c r="AC32" s="13">
        <f t="shared" si="0"/>
        <v>0</v>
      </c>
      <c r="AD32" s="28"/>
      <c r="AE32" s="46"/>
    </row>
    <row r="33" spans="1:32" ht="13.5" customHeight="1" x14ac:dyDescent="0.2">
      <c r="A33" t="s">
        <v>834</v>
      </c>
      <c r="AC33" s="13">
        <f t="shared" si="0"/>
        <v>0</v>
      </c>
      <c r="AD33" s="28"/>
      <c r="AE33" s="46"/>
    </row>
    <row r="34" spans="1:32" ht="13.5" customHeight="1" x14ac:dyDescent="0.2">
      <c r="A34" t="s">
        <v>835</v>
      </c>
      <c r="AC34" s="13">
        <f t="shared" si="0"/>
        <v>0</v>
      </c>
      <c r="AD34" s="28"/>
      <c r="AE34" s="46"/>
    </row>
    <row r="35" spans="1:32" ht="13.5" customHeight="1" x14ac:dyDescent="0.2">
      <c r="A35" t="s">
        <v>836</v>
      </c>
      <c r="AC35" s="13">
        <f t="shared" si="0"/>
        <v>0</v>
      </c>
      <c r="AD35" s="28"/>
      <c r="AE35" s="46"/>
    </row>
    <row r="36" spans="1:32" ht="13.5" customHeight="1" x14ac:dyDescent="0.2">
      <c r="A36" t="s">
        <v>837</v>
      </c>
      <c r="AC36" s="13">
        <f t="shared" si="0"/>
        <v>0</v>
      </c>
      <c r="AD36" s="28"/>
      <c r="AE36" s="46"/>
    </row>
    <row r="37" spans="1:32" ht="13.5" customHeight="1" x14ac:dyDescent="0.2">
      <c r="A37" t="s">
        <v>838</v>
      </c>
      <c r="AC37" s="13">
        <f t="shared" si="0"/>
        <v>0</v>
      </c>
      <c r="AD37" s="28"/>
      <c r="AE37" s="46"/>
    </row>
    <row r="38" spans="1:32" ht="13.5" customHeight="1" x14ac:dyDescent="0.2">
      <c r="A38" s="8" t="s">
        <v>75</v>
      </c>
      <c r="B38">
        <v>1</v>
      </c>
      <c r="L38">
        <v>3</v>
      </c>
      <c r="O38">
        <v>2</v>
      </c>
      <c r="X38">
        <v>1</v>
      </c>
      <c r="AC38" s="13">
        <f t="shared" si="0"/>
        <v>7</v>
      </c>
      <c r="AD38" s="28"/>
      <c r="AE38" s="46"/>
    </row>
    <row r="39" spans="1:32" ht="13.5" customHeight="1" x14ac:dyDescent="0.2">
      <c r="A39" s="25" t="s">
        <v>115</v>
      </c>
      <c r="AC39" s="15">
        <f t="shared" si="0"/>
        <v>0</v>
      </c>
      <c r="AD39" s="29"/>
      <c r="AE39" s="33"/>
      <c r="AF39"/>
    </row>
    <row r="40" spans="1:32" ht="13.5" customHeight="1" x14ac:dyDescent="0.2">
      <c r="A40" s="26" t="s">
        <v>106</v>
      </c>
      <c r="B40" s="20">
        <f t="shared" ref="B40:AC40" si="1">SUM(B4:B39)</f>
        <v>1</v>
      </c>
      <c r="C40" s="21">
        <f t="shared" si="1"/>
        <v>0</v>
      </c>
      <c r="D40" s="21">
        <f t="shared" si="1"/>
        <v>1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3</v>
      </c>
      <c r="M40" s="21">
        <f t="shared" si="1"/>
        <v>1</v>
      </c>
      <c r="N40" s="21">
        <f t="shared" si="1"/>
        <v>0</v>
      </c>
      <c r="O40" s="21">
        <f t="shared" si="1"/>
        <v>2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1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1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2">
        <f t="shared" si="1"/>
        <v>0</v>
      </c>
      <c r="AC40" s="23">
        <f t="shared" si="1"/>
        <v>9</v>
      </c>
      <c r="AD40" s="29"/>
      <c r="AE40" s="23"/>
      <c r="AF40"/>
    </row>
  </sheetData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28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8" sqref="U28"/>
    </sheetView>
  </sheetViews>
  <sheetFormatPr defaultRowHeight="13.5" customHeight="1" x14ac:dyDescent="0.2"/>
  <cols>
    <col min="1" max="1" width="13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1297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786</v>
      </c>
      <c r="AC4" s="11">
        <f t="shared" ref="AC4:AC27" si="0">SUM(B4:AB4)</f>
        <v>0</v>
      </c>
      <c r="AD4" s="27"/>
      <c r="AE4" s="45"/>
    </row>
    <row r="5" spans="1:31" ht="13.5" customHeight="1" x14ac:dyDescent="0.2">
      <c r="A5" t="s">
        <v>787</v>
      </c>
      <c r="AC5" s="13">
        <f t="shared" si="0"/>
        <v>0</v>
      </c>
      <c r="AD5" s="28"/>
      <c r="AE5" s="46"/>
    </row>
    <row r="6" spans="1:31" ht="13.5" customHeight="1" x14ac:dyDescent="0.2">
      <c r="A6" t="s">
        <v>788</v>
      </c>
      <c r="AC6" s="13">
        <f t="shared" si="0"/>
        <v>0</v>
      </c>
      <c r="AD6" s="28"/>
      <c r="AE6" s="46"/>
    </row>
    <row r="7" spans="1:31" ht="13.5" customHeight="1" x14ac:dyDescent="0.2">
      <c r="A7" t="s">
        <v>789</v>
      </c>
      <c r="AC7" s="13">
        <f t="shared" si="0"/>
        <v>0</v>
      </c>
      <c r="AD7" s="28"/>
      <c r="AE7" s="46"/>
    </row>
    <row r="8" spans="1:31" ht="13.5" customHeight="1" x14ac:dyDescent="0.2">
      <c r="A8" t="s">
        <v>790</v>
      </c>
      <c r="AC8" s="13">
        <f t="shared" si="0"/>
        <v>0</v>
      </c>
      <c r="AD8" s="28"/>
      <c r="AE8" s="46"/>
    </row>
    <row r="9" spans="1:31" ht="13.5" customHeight="1" x14ac:dyDescent="0.2">
      <c r="A9" t="s">
        <v>791</v>
      </c>
      <c r="AC9" s="13">
        <f t="shared" si="0"/>
        <v>0</v>
      </c>
      <c r="AD9" s="28"/>
      <c r="AE9" s="46"/>
    </row>
    <row r="10" spans="1:31" ht="13.5" customHeight="1" x14ac:dyDescent="0.2">
      <c r="A10" t="s">
        <v>792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793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794</v>
      </c>
      <c r="R12">
        <v>1</v>
      </c>
      <c r="AC12" s="13">
        <f t="shared" si="0"/>
        <v>1</v>
      </c>
      <c r="AD12" s="28"/>
      <c r="AE12" s="46"/>
    </row>
    <row r="13" spans="1:31" ht="13.5" customHeight="1" x14ac:dyDescent="0.2">
      <c r="A13" t="s">
        <v>795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796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806</v>
      </c>
      <c r="R15">
        <v>1</v>
      </c>
      <c r="AC15" s="13">
        <f t="shared" si="0"/>
        <v>1</v>
      </c>
      <c r="AD15" s="28"/>
      <c r="AE15" s="46"/>
    </row>
    <row r="16" spans="1:31" ht="13.5" customHeight="1" x14ac:dyDescent="0.2">
      <c r="A16" t="s">
        <v>797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798</v>
      </c>
      <c r="AC17" s="13">
        <f t="shared" si="0"/>
        <v>0</v>
      </c>
      <c r="AD17" s="28"/>
      <c r="AE17" s="46"/>
    </row>
    <row r="18" spans="1:32" ht="13.5" customHeight="1" x14ac:dyDescent="0.2">
      <c r="A18" t="s">
        <v>799</v>
      </c>
      <c r="AC18" s="13">
        <f t="shared" si="0"/>
        <v>0</v>
      </c>
      <c r="AD18" s="28"/>
      <c r="AE18" s="46"/>
    </row>
    <row r="19" spans="1:32" ht="13.5" customHeight="1" x14ac:dyDescent="0.2">
      <c r="A19" t="s">
        <v>800</v>
      </c>
      <c r="AC19" s="13">
        <f t="shared" si="0"/>
        <v>0</v>
      </c>
      <c r="AD19" s="28"/>
      <c r="AE19" s="46"/>
    </row>
    <row r="20" spans="1:32" ht="13.5" customHeight="1" x14ac:dyDescent="0.2">
      <c r="A20" t="s">
        <v>801</v>
      </c>
      <c r="AC20" s="13">
        <f t="shared" si="0"/>
        <v>0</v>
      </c>
      <c r="AD20" s="28"/>
      <c r="AE20" s="46"/>
    </row>
    <row r="21" spans="1:32" ht="13.5" customHeight="1" x14ac:dyDescent="0.2">
      <c r="A21" t="s">
        <v>802</v>
      </c>
      <c r="AC21" s="13">
        <f t="shared" si="0"/>
        <v>0</v>
      </c>
      <c r="AD21" s="28"/>
      <c r="AE21" s="46"/>
    </row>
    <row r="22" spans="1:32" ht="13.5" customHeight="1" x14ac:dyDescent="0.2">
      <c r="A22" t="s">
        <v>803</v>
      </c>
      <c r="AB22">
        <v>1</v>
      </c>
      <c r="AC22" s="13">
        <f t="shared" si="0"/>
        <v>1</v>
      </c>
      <c r="AD22" s="28"/>
      <c r="AE22" s="46"/>
    </row>
    <row r="23" spans="1:32" ht="13.5" customHeight="1" x14ac:dyDescent="0.2">
      <c r="A23" t="s">
        <v>807</v>
      </c>
      <c r="H23">
        <v>1</v>
      </c>
      <c r="AC23" s="13">
        <f t="shared" si="0"/>
        <v>1</v>
      </c>
      <c r="AD23" s="28"/>
      <c r="AE23" s="46"/>
    </row>
    <row r="24" spans="1:32" ht="13.5" customHeight="1" x14ac:dyDescent="0.2">
      <c r="A24" t="s">
        <v>804</v>
      </c>
      <c r="AC24" s="13">
        <f t="shared" si="0"/>
        <v>0</v>
      </c>
      <c r="AD24" s="28"/>
      <c r="AE24" s="46"/>
    </row>
    <row r="25" spans="1:32" ht="13.5" customHeight="1" x14ac:dyDescent="0.2">
      <c r="A25" t="s">
        <v>805</v>
      </c>
      <c r="AC25" s="13">
        <f t="shared" si="0"/>
        <v>0</v>
      </c>
      <c r="AD25" s="28"/>
      <c r="AE25" s="46"/>
    </row>
    <row r="26" spans="1:32" ht="13.5" customHeight="1" x14ac:dyDescent="0.2">
      <c r="A26" s="8" t="s">
        <v>75</v>
      </c>
      <c r="AC26" s="13">
        <f t="shared" si="0"/>
        <v>0</v>
      </c>
      <c r="AD26" s="28"/>
      <c r="AE26" s="46"/>
      <c r="AF26"/>
    </row>
    <row r="27" spans="1:32" ht="13.5" customHeight="1" x14ac:dyDescent="0.2">
      <c r="A27" s="25" t="s">
        <v>115</v>
      </c>
      <c r="AC27" s="15">
        <f t="shared" si="0"/>
        <v>0</v>
      </c>
      <c r="AD27" s="29"/>
      <c r="AE27" s="33"/>
      <c r="AF27"/>
    </row>
    <row r="28" spans="1:32" ht="13.5" customHeight="1" x14ac:dyDescent="0.2">
      <c r="A28" s="26" t="s">
        <v>106</v>
      </c>
      <c r="B28" s="20">
        <f t="shared" ref="B28:AC28" si="1">SUM(B4:B27)</f>
        <v>0</v>
      </c>
      <c r="C28" s="21">
        <f t="shared" si="1"/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21">
        <f t="shared" si="1"/>
        <v>0</v>
      </c>
      <c r="H28" s="21">
        <f t="shared" si="1"/>
        <v>1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21">
        <f t="shared" si="1"/>
        <v>0</v>
      </c>
      <c r="Q28" s="21">
        <f t="shared" si="1"/>
        <v>0</v>
      </c>
      <c r="R28" s="21">
        <f t="shared" si="1"/>
        <v>2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1">
        <f t="shared" si="1"/>
        <v>0</v>
      </c>
      <c r="Z28" s="21">
        <f t="shared" si="1"/>
        <v>0</v>
      </c>
      <c r="AA28" s="21">
        <f t="shared" si="1"/>
        <v>0</v>
      </c>
      <c r="AB28" s="22">
        <f t="shared" si="1"/>
        <v>1</v>
      </c>
      <c r="AC28" s="23">
        <f t="shared" si="1"/>
        <v>4</v>
      </c>
      <c r="AD28" s="29"/>
      <c r="AE28" s="23"/>
    </row>
  </sheetData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21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1" sqref="U21"/>
    </sheetView>
  </sheetViews>
  <sheetFormatPr defaultRowHeight="13.5" customHeight="1" x14ac:dyDescent="0.2"/>
  <cols>
    <col min="1" max="1" width="24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1298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774</v>
      </c>
      <c r="AC4" s="11">
        <f t="shared" ref="AC4:AC20" si="0">SUM(B4:AB4)</f>
        <v>0</v>
      </c>
      <c r="AD4" s="27"/>
      <c r="AE4" s="45"/>
    </row>
    <row r="5" spans="1:31" ht="13.5" customHeight="1" x14ac:dyDescent="0.2">
      <c r="A5" t="s">
        <v>775</v>
      </c>
      <c r="AC5" s="13">
        <f t="shared" si="0"/>
        <v>0</v>
      </c>
      <c r="AD5" s="28"/>
      <c r="AE5" s="46"/>
    </row>
    <row r="6" spans="1:31" ht="13.5" customHeight="1" x14ac:dyDescent="0.2">
      <c r="A6" t="s">
        <v>776</v>
      </c>
      <c r="S6">
        <v>1</v>
      </c>
      <c r="T6">
        <v>1</v>
      </c>
      <c r="AC6" s="13">
        <f t="shared" si="0"/>
        <v>2</v>
      </c>
      <c r="AD6" s="28"/>
      <c r="AE6" s="46"/>
    </row>
    <row r="7" spans="1:31" ht="13.5" customHeight="1" x14ac:dyDescent="0.2">
      <c r="A7" t="s">
        <v>777</v>
      </c>
      <c r="AC7" s="13">
        <f t="shared" si="0"/>
        <v>0</v>
      </c>
      <c r="AD7" s="28"/>
      <c r="AE7" s="46"/>
    </row>
    <row r="8" spans="1:31" ht="13.5" customHeight="1" x14ac:dyDescent="0.2">
      <c r="A8" t="s">
        <v>778</v>
      </c>
      <c r="D8">
        <v>1</v>
      </c>
      <c r="S8">
        <v>1</v>
      </c>
      <c r="AC8" s="13">
        <f t="shared" si="0"/>
        <v>2</v>
      </c>
      <c r="AD8" s="28"/>
      <c r="AE8" s="46"/>
    </row>
    <row r="9" spans="1:31" ht="13.5" customHeight="1" x14ac:dyDescent="0.2">
      <c r="A9" t="s">
        <v>779</v>
      </c>
      <c r="AC9" s="13">
        <f t="shared" si="0"/>
        <v>0</v>
      </c>
      <c r="AD9" s="28"/>
      <c r="AE9" s="46"/>
    </row>
    <row r="10" spans="1:31" ht="13.5" customHeight="1" x14ac:dyDescent="0.2">
      <c r="A10" t="s">
        <v>1430</v>
      </c>
      <c r="AB10">
        <v>1</v>
      </c>
      <c r="AC10" s="13">
        <f t="shared" si="0"/>
        <v>1</v>
      </c>
      <c r="AD10" s="28"/>
      <c r="AE10" s="46"/>
    </row>
    <row r="11" spans="1:31" ht="13.5" customHeight="1" x14ac:dyDescent="0.2">
      <c r="A11" t="s">
        <v>780</v>
      </c>
      <c r="T11">
        <v>1</v>
      </c>
      <c r="AB11">
        <v>1</v>
      </c>
      <c r="AC11" s="13">
        <f t="shared" si="0"/>
        <v>2</v>
      </c>
      <c r="AD11" s="28"/>
      <c r="AE11" s="46"/>
    </row>
    <row r="12" spans="1:31" ht="13.5" customHeight="1" x14ac:dyDescent="0.2">
      <c r="A12" t="s">
        <v>781</v>
      </c>
      <c r="D12">
        <v>1</v>
      </c>
      <c r="AC12" s="13">
        <f t="shared" si="0"/>
        <v>1</v>
      </c>
      <c r="AD12" s="28"/>
      <c r="AE12" s="46"/>
    </row>
    <row r="13" spans="1:31" ht="13.5" customHeight="1" x14ac:dyDescent="0.2">
      <c r="A13" t="s">
        <v>782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783</v>
      </c>
      <c r="S14">
        <v>1</v>
      </c>
      <c r="AC14" s="13">
        <f t="shared" si="0"/>
        <v>1</v>
      </c>
      <c r="AD14" s="28"/>
      <c r="AE14" s="46"/>
    </row>
    <row r="15" spans="1:31" ht="13.5" customHeight="1" x14ac:dyDescent="0.2">
      <c r="A15" t="s">
        <v>784</v>
      </c>
      <c r="T15">
        <v>1</v>
      </c>
      <c r="Y15">
        <v>1</v>
      </c>
      <c r="AC15" s="13">
        <f t="shared" si="0"/>
        <v>2</v>
      </c>
      <c r="AD15" s="28"/>
      <c r="AE15" s="46"/>
    </row>
    <row r="16" spans="1:31" ht="13.5" customHeight="1" x14ac:dyDescent="0.2">
      <c r="A16" t="s">
        <v>785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772</v>
      </c>
      <c r="D17">
        <v>1</v>
      </c>
      <c r="AB17">
        <v>5</v>
      </c>
      <c r="AC17" s="13">
        <f t="shared" si="0"/>
        <v>6</v>
      </c>
      <c r="AD17" s="28"/>
      <c r="AE17" s="46"/>
    </row>
    <row r="18" spans="1:32" ht="13.5" customHeight="1" x14ac:dyDescent="0.2">
      <c r="A18" t="s">
        <v>773</v>
      </c>
      <c r="AC18" s="13">
        <f t="shared" si="0"/>
        <v>0</v>
      </c>
      <c r="AD18" s="28"/>
      <c r="AE18" s="46"/>
    </row>
    <row r="19" spans="1:32" ht="13.5" customHeight="1" x14ac:dyDescent="0.2">
      <c r="A19" s="8" t="s">
        <v>75</v>
      </c>
      <c r="Y19">
        <v>1</v>
      </c>
      <c r="AC19" s="13">
        <f t="shared" si="0"/>
        <v>1</v>
      </c>
      <c r="AD19" s="30"/>
      <c r="AE19" s="50"/>
    </row>
    <row r="20" spans="1:32" ht="13.5" customHeight="1" x14ac:dyDescent="0.2">
      <c r="A20" s="25" t="s">
        <v>115</v>
      </c>
      <c r="AC20" s="15">
        <f t="shared" si="0"/>
        <v>0</v>
      </c>
      <c r="AD20" s="29"/>
      <c r="AE20" s="33"/>
      <c r="AF20"/>
    </row>
    <row r="21" spans="1:32" ht="13.5" customHeight="1" x14ac:dyDescent="0.2">
      <c r="A21" s="26" t="s">
        <v>106</v>
      </c>
      <c r="B21" s="20">
        <f t="shared" ref="B21:AC21" si="1">SUM(B4:B20)</f>
        <v>0</v>
      </c>
      <c r="C21" s="21">
        <f t="shared" si="1"/>
        <v>0</v>
      </c>
      <c r="D21" s="21">
        <f t="shared" si="1"/>
        <v>3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0</v>
      </c>
      <c r="R21" s="21">
        <f t="shared" si="1"/>
        <v>0</v>
      </c>
      <c r="S21" s="21">
        <f t="shared" si="1"/>
        <v>3</v>
      </c>
      <c r="T21" s="21">
        <f t="shared" si="1"/>
        <v>3</v>
      </c>
      <c r="U21" s="21">
        <f t="shared" si="1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  <c r="Y21" s="21">
        <f t="shared" si="1"/>
        <v>2</v>
      </c>
      <c r="Z21" s="21">
        <f t="shared" si="1"/>
        <v>0</v>
      </c>
      <c r="AA21" s="21">
        <f t="shared" si="1"/>
        <v>0</v>
      </c>
      <c r="AB21" s="22">
        <f t="shared" si="1"/>
        <v>7</v>
      </c>
      <c r="AC21" s="23">
        <f t="shared" si="1"/>
        <v>18</v>
      </c>
      <c r="AD21" s="29"/>
      <c r="AE21" s="23"/>
      <c r="AF21"/>
    </row>
  </sheetData>
  <phoneticPr fontId="0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8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7" sqref="U17"/>
    </sheetView>
  </sheetViews>
  <sheetFormatPr defaultRowHeight="13.5" customHeight="1" x14ac:dyDescent="0.2"/>
  <cols>
    <col min="1" max="1" width="17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1456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1457</v>
      </c>
      <c r="AC4" s="11">
        <f t="shared" ref="AC4:AC16" si="0">SUM(B4:AB4)</f>
        <v>0</v>
      </c>
      <c r="AD4" s="27"/>
      <c r="AE4" s="45"/>
    </row>
    <row r="5" spans="1:31" ht="13.5" customHeight="1" x14ac:dyDescent="0.2">
      <c r="A5" t="s">
        <v>1458</v>
      </c>
      <c r="AC5" s="13">
        <f t="shared" si="0"/>
        <v>0</v>
      </c>
      <c r="AD5" s="28"/>
      <c r="AE5" s="46"/>
    </row>
    <row r="6" spans="1:31" ht="13.5" customHeight="1" x14ac:dyDescent="0.2">
      <c r="A6" t="s">
        <v>1459</v>
      </c>
      <c r="AC6" s="13">
        <f t="shared" si="0"/>
        <v>0</v>
      </c>
      <c r="AD6" s="28"/>
      <c r="AE6" s="46"/>
    </row>
    <row r="7" spans="1:31" ht="13.5" customHeight="1" x14ac:dyDescent="0.2">
      <c r="A7" t="s">
        <v>1460</v>
      </c>
      <c r="AC7" s="13">
        <f t="shared" si="0"/>
        <v>0</v>
      </c>
      <c r="AD7" s="28"/>
      <c r="AE7" s="46"/>
    </row>
    <row r="8" spans="1:31" ht="13.5" customHeight="1" x14ac:dyDescent="0.2">
      <c r="A8" t="s">
        <v>1461</v>
      </c>
      <c r="AC8" s="13">
        <f t="shared" si="0"/>
        <v>0</v>
      </c>
      <c r="AD8" s="28"/>
      <c r="AE8" s="46"/>
    </row>
    <row r="9" spans="1:31" ht="13.5" customHeight="1" x14ac:dyDescent="0.2">
      <c r="A9" t="s">
        <v>1467</v>
      </c>
      <c r="I9">
        <v>1</v>
      </c>
      <c r="AC9" s="13">
        <f t="shared" si="0"/>
        <v>1</v>
      </c>
      <c r="AD9" s="28"/>
      <c r="AE9" s="46"/>
    </row>
    <row r="10" spans="1:31" ht="13.5" customHeight="1" x14ac:dyDescent="0.2">
      <c r="A10" t="s">
        <v>1462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1463</v>
      </c>
      <c r="X11">
        <v>1</v>
      </c>
      <c r="AC11" s="13">
        <f t="shared" si="0"/>
        <v>1</v>
      </c>
      <c r="AD11" s="28"/>
      <c r="AE11" s="46"/>
    </row>
    <row r="12" spans="1:31" ht="13.5" customHeight="1" x14ac:dyDescent="0.2">
      <c r="A12" t="s">
        <v>1464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1465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1466</v>
      </c>
      <c r="AC14" s="13">
        <f t="shared" si="0"/>
        <v>0</v>
      </c>
      <c r="AD14" s="28"/>
      <c r="AE14" s="46"/>
    </row>
    <row r="15" spans="1:31" ht="13.5" customHeight="1" x14ac:dyDescent="0.2">
      <c r="A15" s="8" t="s">
        <v>75</v>
      </c>
      <c r="AC15" s="13">
        <f t="shared" si="0"/>
        <v>0</v>
      </c>
      <c r="AD15" s="28"/>
      <c r="AE15" s="46"/>
    </row>
    <row r="16" spans="1:31" ht="13.5" customHeight="1" x14ac:dyDescent="0.2">
      <c r="A16" s="25" t="s">
        <v>115</v>
      </c>
      <c r="AC16" s="15">
        <f t="shared" si="0"/>
        <v>0</v>
      </c>
      <c r="AD16" s="29"/>
      <c r="AE16" s="33"/>
    </row>
    <row r="17" spans="1:32" ht="13.5" customHeight="1" x14ac:dyDescent="0.2">
      <c r="A17" s="26" t="s">
        <v>106</v>
      </c>
      <c r="B17" s="20">
        <f t="shared" ref="B17:AC17" si="1">SUM(B4:B16)</f>
        <v>0</v>
      </c>
      <c r="C17" s="21">
        <f t="shared" si="1"/>
        <v>0</v>
      </c>
      <c r="D17" s="21">
        <f t="shared" si="1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1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1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2">
        <f t="shared" si="1"/>
        <v>0</v>
      </c>
      <c r="AC17" s="23">
        <f t="shared" si="1"/>
        <v>2</v>
      </c>
      <c r="AD17" s="29"/>
      <c r="AE17" s="23"/>
      <c r="AF17"/>
    </row>
    <row r="18" spans="1:32" ht="13.5" customHeight="1" x14ac:dyDescent="0.2">
      <c r="AF18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20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0" sqref="U20"/>
    </sheetView>
  </sheetViews>
  <sheetFormatPr defaultRowHeight="13.5" customHeight="1" x14ac:dyDescent="0.2"/>
  <cols>
    <col min="1" max="1" width="12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6.42578125" customWidth="1"/>
  </cols>
  <sheetData>
    <row r="1" spans="1:31" ht="13.5" customHeight="1" x14ac:dyDescent="0.2">
      <c r="B1" s="48" t="str">
        <f>+China!B1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1299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1018</v>
      </c>
      <c r="AC4" s="11">
        <f t="shared" ref="AC4:AC19" si="0">SUM(B4:AB4)</f>
        <v>0</v>
      </c>
      <c r="AD4" s="27"/>
      <c r="AE4" s="45"/>
    </row>
    <row r="5" spans="1:31" ht="13.5" customHeight="1" x14ac:dyDescent="0.2">
      <c r="A5" t="s">
        <v>1019</v>
      </c>
      <c r="I5">
        <v>1</v>
      </c>
      <c r="AC5" s="13">
        <f t="shared" si="0"/>
        <v>1</v>
      </c>
      <c r="AD5" s="28"/>
      <c r="AE5" s="46"/>
    </row>
    <row r="6" spans="1:31" ht="13.5" customHeight="1" x14ac:dyDescent="0.2">
      <c r="A6" t="s">
        <v>1020</v>
      </c>
      <c r="AC6" s="13">
        <f t="shared" si="0"/>
        <v>0</v>
      </c>
      <c r="AD6" s="28"/>
      <c r="AE6" s="46"/>
    </row>
    <row r="7" spans="1:31" ht="13.5" customHeight="1" x14ac:dyDescent="0.2">
      <c r="A7" t="s">
        <v>1021</v>
      </c>
      <c r="R7">
        <v>1</v>
      </c>
      <c r="AC7" s="13">
        <f t="shared" si="0"/>
        <v>1</v>
      </c>
      <c r="AD7" s="28"/>
      <c r="AE7" s="46"/>
    </row>
    <row r="8" spans="1:31" ht="13.5" customHeight="1" x14ac:dyDescent="0.2">
      <c r="A8" t="s">
        <v>1022</v>
      </c>
      <c r="AC8" s="13">
        <f t="shared" si="0"/>
        <v>0</v>
      </c>
      <c r="AD8" s="28"/>
      <c r="AE8" s="46"/>
    </row>
    <row r="9" spans="1:31" ht="13.5" customHeight="1" x14ac:dyDescent="0.2">
      <c r="A9" t="s">
        <v>1023</v>
      </c>
      <c r="R9">
        <v>1</v>
      </c>
      <c r="AC9" s="13">
        <f t="shared" si="0"/>
        <v>1</v>
      </c>
      <c r="AD9" s="28"/>
      <c r="AE9" s="46"/>
    </row>
    <row r="10" spans="1:31" ht="13.5" customHeight="1" x14ac:dyDescent="0.2">
      <c r="A10" t="s">
        <v>1024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1031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1025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1026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1027</v>
      </c>
      <c r="I14">
        <v>1</v>
      </c>
      <c r="AC14" s="13">
        <f t="shared" si="0"/>
        <v>1</v>
      </c>
      <c r="AD14" s="28"/>
      <c r="AE14" s="46"/>
    </row>
    <row r="15" spans="1:31" ht="13.5" customHeight="1" x14ac:dyDescent="0.2">
      <c r="A15" t="s">
        <v>1028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1029</v>
      </c>
      <c r="I16">
        <v>1</v>
      </c>
      <c r="AC16" s="13">
        <f t="shared" si="0"/>
        <v>1</v>
      </c>
      <c r="AD16" s="28"/>
      <c r="AE16" s="46"/>
    </row>
    <row r="17" spans="1:32" ht="13.5" customHeight="1" x14ac:dyDescent="0.2">
      <c r="A17" t="s">
        <v>1030</v>
      </c>
      <c r="AC17" s="13">
        <f t="shared" si="0"/>
        <v>0</v>
      </c>
      <c r="AD17" s="28"/>
      <c r="AE17" s="46"/>
    </row>
    <row r="18" spans="1:32" ht="13.5" customHeight="1" x14ac:dyDescent="0.2">
      <c r="A18" s="8" t="s">
        <v>75</v>
      </c>
      <c r="I18">
        <v>1</v>
      </c>
      <c r="R18">
        <v>1</v>
      </c>
      <c r="T18">
        <v>4</v>
      </c>
      <c r="AC18" s="13">
        <f t="shared" si="0"/>
        <v>6</v>
      </c>
      <c r="AD18" s="30"/>
      <c r="AE18" s="50"/>
    </row>
    <row r="19" spans="1:32" ht="13.5" customHeight="1" x14ac:dyDescent="0.2">
      <c r="A19" s="25" t="s">
        <v>115</v>
      </c>
      <c r="AC19" s="15">
        <f t="shared" si="0"/>
        <v>0</v>
      </c>
      <c r="AD19" s="29"/>
      <c r="AE19" s="33"/>
      <c r="AF19"/>
    </row>
    <row r="20" spans="1:32" ht="13.5" customHeight="1" x14ac:dyDescent="0.2">
      <c r="A20" s="26" t="s">
        <v>106</v>
      </c>
      <c r="B20" s="20">
        <f t="shared" ref="B20:AC20" si="1">SUM(B4:B19)</f>
        <v>0</v>
      </c>
      <c r="C20" s="21">
        <f t="shared" si="1"/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  <c r="I20" s="21">
        <f t="shared" si="1"/>
        <v>4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0</v>
      </c>
      <c r="Q20" s="21">
        <f t="shared" si="1"/>
        <v>0</v>
      </c>
      <c r="R20" s="21">
        <f t="shared" si="1"/>
        <v>3</v>
      </c>
      <c r="S20" s="21">
        <f t="shared" si="1"/>
        <v>0</v>
      </c>
      <c r="T20" s="21">
        <f t="shared" si="1"/>
        <v>4</v>
      </c>
      <c r="U20" s="21">
        <f t="shared" si="1"/>
        <v>0</v>
      </c>
      <c r="V20" s="21">
        <f t="shared" si="1"/>
        <v>0</v>
      </c>
      <c r="W20" s="21">
        <f t="shared" si="1"/>
        <v>0</v>
      </c>
      <c r="X20" s="21">
        <f t="shared" si="1"/>
        <v>0</v>
      </c>
      <c r="Y20" s="21">
        <f t="shared" si="1"/>
        <v>0</v>
      </c>
      <c r="Z20" s="21">
        <f t="shared" si="1"/>
        <v>0</v>
      </c>
      <c r="AA20" s="21">
        <f t="shared" si="1"/>
        <v>0</v>
      </c>
      <c r="AB20" s="22">
        <f t="shared" si="1"/>
        <v>0</v>
      </c>
      <c r="AC20" s="23">
        <f t="shared" si="1"/>
        <v>11</v>
      </c>
      <c r="AD20" s="29"/>
      <c r="AE20" s="23"/>
      <c r="AF20"/>
    </row>
  </sheetData>
  <phoneticPr fontId="0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23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3" sqref="U23"/>
    </sheetView>
  </sheetViews>
  <sheetFormatPr defaultRowHeight="13.5" customHeight="1" x14ac:dyDescent="0.2"/>
  <cols>
    <col min="1" max="1" width="12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1216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1217</v>
      </c>
      <c r="AC4" s="11">
        <f t="shared" ref="AC4:AC20" si="0">SUM(B4:AB4)</f>
        <v>0</v>
      </c>
      <c r="AD4" s="27"/>
      <c r="AE4" s="45"/>
    </row>
    <row r="5" spans="1:31" ht="13.5" customHeight="1" x14ac:dyDescent="0.2">
      <c r="A5" t="s">
        <v>1218</v>
      </c>
      <c r="AC5" s="13">
        <f t="shared" si="0"/>
        <v>0</v>
      </c>
      <c r="AD5" s="28"/>
      <c r="AE5" s="46"/>
    </row>
    <row r="6" spans="1:31" ht="13.5" customHeight="1" x14ac:dyDescent="0.2">
      <c r="A6" t="s">
        <v>1219</v>
      </c>
      <c r="D6">
        <v>1</v>
      </c>
      <c r="J6">
        <v>1</v>
      </c>
      <c r="T6">
        <v>1</v>
      </c>
      <c r="AC6" s="13">
        <f t="shared" si="0"/>
        <v>3</v>
      </c>
      <c r="AD6" s="28"/>
      <c r="AE6" s="46"/>
    </row>
    <row r="7" spans="1:31" ht="13.5" customHeight="1" x14ac:dyDescent="0.2">
      <c r="A7" t="s">
        <v>1220</v>
      </c>
      <c r="AC7" s="13">
        <f t="shared" si="0"/>
        <v>0</v>
      </c>
      <c r="AD7" s="28"/>
      <c r="AE7" s="46"/>
    </row>
    <row r="8" spans="1:31" ht="13.5" customHeight="1" x14ac:dyDescent="0.2">
      <c r="A8" t="s">
        <v>1221</v>
      </c>
      <c r="AC8" s="13">
        <f t="shared" si="0"/>
        <v>0</v>
      </c>
      <c r="AD8" s="28"/>
      <c r="AE8" s="46"/>
    </row>
    <row r="9" spans="1:31" ht="13.5" customHeight="1" x14ac:dyDescent="0.2">
      <c r="A9" t="s">
        <v>1222</v>
      </c>
      <c r="AC9" s="13">
        <f t="shared" si="0"/>
        <v>0</v>
      </c>
      <c r="AD9" s="28"/>
      <c r="AE9" s="46"/>
    </row>
    <row r="10" spans="1:31" ht="13.5" customHeight="1" x14ac:dyDescent="0.2">
      <c r="A10" t="s">
        <v>1223</v>
      </c>
      <c r="R10">
        <v>1</v>
      </c>
      <c r="AC10" s="13">
        <f t="shared" si="0"/>
        <v>1</v>
      </c>
      <c r="AD10" s="28"/>
      <c r="AE10" s="46"/>
    </row>
    <row r="11" spans="1:31" ht="13.5" customHeight="1" x14ac:dyDescent="0.2">
      <c r="A11" t="s">
        <v>1224</v>
      </c>
      <c r="P11">
        <v>1</v>
      </c>
      <c r="AC11" s="13">
        <f t="shared" si="0"/>
        <v>1</v>
      </c>
      <c r="AD11" s="28"/>
      <c r="AE11" s="46"/>
    </row>
    <row r="12" spans="1:31" ht="13.5" customHeight="1" x14ac:dyDescent="0.2">
      <c r="A12" t="s">
        <v>1225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1226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1227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1228</v>
      </c>
      <c r="R15">
        <v>2</v>
      </c>
      <c r="AC15" s="13">
        <f t="shared" si="0"/>
        <v>2</v>
      </c>
      <c r="AD15" s="28"/>
      <c r="AE15" s="46"/>
    </row>
    <row r="16" spans="1:31" ht="13.5" customHeight="1" x14ac:dyDescent="0.2">
      <c r="A16" t="s">
        <v>1229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1230</v>
      </c>
      <c r="X17">
        <v>1</v>
      </c>
      <c r="AB17">
        <v>4</v>
      </c>
      <c r="AC17" s="13">
        <f t="shared" si="0"/>
        <v>5</v>
      </c>
      <c r="AD17" s="28"/>
      <c r="AE17" s="46"/>
    </row>
    <row r="18" spans="1:32" ht="13.5" customHeight="1" x14ac:dyDescent="0.2">
      <c r="A18" t="s">
        <v>1231</v>
      </c>
      <c r="X18">
        <v>1</v>
      </c>
      <c r="AC18" s="13">
        <f t="shared" si="0"/>
        <v>1</v>
      </c>
      <c r="AD18" s="28"/>
      <c r="AE18" s="46"/>
    </row>
    <row r="19" spans="1:32" ht="13.5" customHeight="1" x14ac:dyDescent="0.2">
      <c r="A19" t="s">
        <v>1232</v>
      </c>
      <c r="AC19" s="13">
        <f t="shared" si="0"/>
        <v>0</v>
      </c>
      <c r="AD19" s="28"/>
      <c r="AE19" s="46"/>
    </row>
    <row r="20" spans="1:32" ht="13.5" customHeight="1" x14ac:dyDescent="0.2">
      <c r="A20" t="s">
        <v>1233</v>
      </c>
      <c r="AC20" s="13">
        <f t="shared" si="0"/>
        <v>0</v>
      </c>
      <c r="AD20" s="28"/>
      <c r="AE20" s="46"/>
    </row>
    <row r="21" spans="1:32" ht="13.5" customHeight="1" x14ac:dyDescent="0.2">
      <c r="A21" s="8" t="s">
        <v>75</v>
      </c>
      <c r="AC21" s="13">
        <f>SUM(B21:AB21)</f>
        <v>0</v>
      </c>
      <c r="AD21" s="28"/>
      <c r="AE21" s="46"/>
      <c r="AF21"/>
    </row>
    <row r="22" spans="1:32" ht="13.5" customHeight="1" x14ac:dyDescent="0.2">
      <c r="A22" s="25" t="s">
        <v>115</v>
      </c>
      <c r="AC22" s="15">
        <f>SUM(B22:AB22)</f>
        <v>0</v>
      </c>
      <c r="AD22" s="29"/>
      <c r="AE22" s="33"/>
      <c r="AF22"/>
    </row>
    <row r="23" spans="1:32" ht="13.5" customHeight="1" x14ac:dyDescent="0.2">
      <c r="A23" s="26" t="s">
        <v>106</v>
      </c>
      <c r="B23" s="20">
        <f t="shared" ref="B23:AC23" si="1">SUM(B4:B22)</f>
        <v>0</v>
      </c>
      <c r="C23" s="21">
        <f t="shared" si="1"/>
        <v>0</v>
      </c>
      <c r="D23" s="21">
        <f t="shared" si="1"/>
        <v>1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  <c r="I23" s="21">
        <f t="shared" si="1"/>
        <v>0</v>
      </c>
      <c r="J23" s="21">
        <f t="shared" si="1"/>
        <v>1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21">
        <f t="shared" si="1"/>
        <v>0</v>
      </c>
      <c r="P23" s="21">
        <f t="shared" si="1"/>
        <v>1</v>
      </c>
      <c r="Q23" s="21">
        <f t="shared" si="1"/>
        <v>0</v>
      </c>
      <c r="R23" s="21">
        <f t="shared" si="1"/>
        <v>3</v>
      </c>
      <c r="S23" s="21">
        <f t="shared" si="1"/>
        <v>0</v>
      </c>
      <c r="T23" s="21">
        <f t="shared" si="1"/>
        <v>1</v>
      </c>
      <c r="U23" s="21">
        <f t="shared" si="1"/>
        <v>0</v>
      </c>
      <c r="V23" s="21">
        <f t="shared" si="1"/>
        <v>0</v>
      </c>
      <c r="W23" s="21">
        <f t="shared" si="1"/>
        <v>0</v>
      </c>
      <c r="X23" s="21">
        <f t="shared" si="1"/>
        <v>2</v>
      </c>
      <c r="Y23" s="21">
        <f t="shared" si="1"/>
        <v>0</v>
      </c>
      <c r="Z23" s="21">
        <f t="shared" si="1"/>
        <v>0</v>
      </c>
      <c r="AA23" s="21">
        <f t="shared" si="1"/>
        <v>0</v>
      </c>
      <c r="AB23" s="22">
        <f t="shared" si="1"/>
        <v>4</v>
      </c>
      <c r="AC23" s="23">
        <f t="shared" si="1"/>
        <v>13</v>
      </c>
      <c r="AD23" s="29"/>
      <c r="AE23" s="23"/>
    </row>
  </sheetData>
  <phoneticPr fontId="0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42"/>
  <sheetViews>
    <sheetView workbookViewId="0">
      <pane xSplit="1" ySplit="3" topLeftCell="B8" activePane="bottomRight" state="frozen"/>
      <selection activeCell="U36" sqref="U36"/>
      <selection pane="topRight" activeCell="U36" sqref="U36"/>
      <selection pane="bottomLeft" activeCell="U36" sqref="U36"/>
      <selection pane="bottomRight" activeCell="U42" sqref="U42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1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1428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1" ht="13.5" customHeight="1" x14ac:dyDescent="0.2">
      <c r="A4" s="8" t="s">
        <v>1391</v>
      </c>
      <c r="AC4" s="11">
        <f>SUM(B4:AB4)</f>
        <v>0</v>
      </c>
      <c r="AD4" s="27"/>
      <c r="AE4" s="17"/>
    </row>
    <row r="5" spans="1:31" ht="13.5" customHeight="1" x14ac:dyDescent="0.2">
      <c r="A5" s="2" t="s">
        <v>1392</v>
      </c>
      <c r="AC5" s="13">
        <f>SUM(B5:AB5)</f>
        <v>0</v>
      </c>
      <c r="AD5" s="28"/>
      <c r="AE5" s="18"/>
    </row>
    <row r="6" spans="1:31" ht="13.5" customHeight="1" x14ac:dyDescent="0.2">
      <c r="A6" s="8" t="s">
        <v>1393</v>
      </c>
      <c r="AC6" s="13">
        <f>SUM(B6:AB6)</f>
        <v>0</v>
      </c>
      <c r="AD6" s="28"/>
      <c r="AE6" s="18"/>
    </row>
    <row r="7" spans="1:31" ht="13.5" customHeight="1" x14ac:dyDescent="0.2">
      <c r="A7" s="8" t="s">
        <v>1394</v>
      </c>
      <c r="AC7" s="13">
        <f>SUM(B7:AB7)</f>
        <v>0</v>
      </c>
      <c r="AD7" s="28"/>
      <c r="AE7" s="18"/>
    </row>
    <row r="8" spans="1:31" ht="13.5" customHeight="1" x14ac:dyDescent="0.2">
      <c r="A8" s="8" t="s">
        <v>1395</v>
      </c>
      <c r="AC8" s="13">
        <f>SUM(B8:AB8)</f>
        <v>0</v>
      </c>
      <c r="AD8" s="28"/>
      <c r="AE8" s="18"/>
    </row>
    <row r="9" spans="1:31" ht="13.5" customHeight="1" x14ac:dyDescent="0.2">
      <c r="A9" s="8" t="s">
        <v>1396</v>
      </c>
      <c r="AC9" s="13">
        <f t="shared" ref="AC9:AC37" si="0">SUM(B9:AB9)</f>
        <v>0</v>
      </c>
      <c r="AD9" s="28"/>
      <c r="AE9" s="18"/>
    </row>
    <row r="10" spans="1:31" ht="13.5" customHeight="1" x14ac:dyDescent="0.2">
      <c r="A10" s="8" t="s">
        <v>1397</v>
      </c>
      <c r="AC10" s="13">
        <f t="shared" si="0"/>
        <v>0</v>
      </c>
      <c r="AD10" s="28"/>
      <c r="AE10" s="18"/>
    </row>
    <row r="11" spans="1:31" ht="13.5" customHeight="1" x14ac:dyDescent="0.2">
      <c r="A11" s="8" t="s">
        <v>1398</v>
      </c>
      <c r="AC11" s="13">
        <f t="shared" si="0"/>
        <v>0</v>
      </c>
      <c r="AD11" s="28"/>
      <c r="AE11" s="18"/>
    </row>
    <row r="12" spans="1:31" ht="13.5" customHeight="1" x14ac:dyDescent="0.2">
      <c r="A12" s="8" t="s">
        <v>1399</v>
      </c>
      <c r="AC12" s="13">
        <f t="shared" si="0"/>
        <v>0</v>
      </c>
      <c r="AD12" s="28"/>
      <c r="AE12" s="18"/>
    </row>
    <row r="13" spans="1:31" ht="13.5" customHeight="1" x14ac:dyDescent="0.2">
      <c r="A13" s="8" t="s">
        <v>1400</v>
      </c>
      <c r="O13">
        <v>5</v>
      </c>
      <c r="AC13" s="13">
        <f t="shared" si="0"/>
        <v>5</v>
      </c>
      <c r="AD13" s="28"/>
      <c r="AE13" s="18"/>
    </row>
    <row r="14" spans="1:31" ht="13.5" customHeight="1" x14ac:dyDescent="0.2">
      <c r="A14" s="8" t="s">
        <v>1401</v>
      </c>
      <c r="AC14" s="13">
        <f t="shared" si="0"/>
        <v>0</v>
      </c>
      <c r="AD14" s="28"/>
      <c r="AE14" s="18"/>
    </row>
    <row r="15" spans="1:31" ht="13.5" customHeight="1" x14ac:dyDescent="0.2">
      <c r="A15" s="8" t="s">
        <v>1402</v>
      </c>
      <c r="J15">
        <v>1</v>
      </c>
      <c r="AC15" s="13">
        <f t="shared" si="0"/>
        <v>1</v>
      </c>
      <c r="AD15" s="28"/>
      <c r="AE15" s="18"/>
    </row>
    <row r="16" spans="1:31" ht="13.5" customHeight="1" x14ac:dyDescent="0.2">
      <c r="A16" s="8" t="s">
        <v>1403</v>
      </c>
      <c r="AC16" s="13">
        <f t="shared" si="0"/>
        <v>0</v>
      </c>
      <c r="AD16" s="28"/>
      <c r="AE16" s="18"/>
    </row>
    <row r="17" spans="1:31" ht="13.5" customHeight="1" x14ac:dyDescent="0.2">
      <c r="A17" s="8" t="s">
        <v>1404</v>
      </c>
      <c r="AC17" s="13">
        <f t="shared" si="0"/>
        <v>0</v>
      </c>
      <c r="AD17" s="28"/>
      <c r="AE17" s="18"/>
    </row>
    <row r="18" spans="1:31" ht="13.5" customHeight="1" x14ac:dyDescent="0.2">
      <c r="A18" s="8" t="s">
        <v>1405</v>
      </c>
      <c r="AC18" s="13">
        <f t="shared" si="0"/>
        <v>0</v>
      </c>
      <c r="AD18" s="28"/>
      <c r="AE18" s="18"/>
    </row>
    <row r="19" spans="1:31" ht="13.5" customHeight="1" x14ac:dyDescent="0.2">
      <c r="A19" s="8" t="s">
        <v>1406</v>
      </c>
      <c r="AC19" s="13">
        <f t="shared" si="0"/>
        <v>0</v>
      </c>
      <c r="AD19" s="28"/>
      <c r="AE19" s="18"/>
    </row>
    <row r="20" spans="1:31" ht="13.5" customHeight="1" x14ac:dyDescent="0.2">
      <c r="A20" s="8" t="s">
        <v>1407</v>
      </c>
      <c r="AC20" s="13">
        <f t="shared" si="0"/>
        <v>0</v>
      </c>
      <c r="AD20" s="28"/>
      <c r="AE20" s="18"/>
    </row>
    <row r="21" spans="1:31" ht="13.5" customHeight="1" x14ac:dyDescent="0.2">
      <c r="A21" s="8" t="s">
        <v>1408</v>
      </c>
      <c r="AC21" s="13">
        <f t="shared" si="0"/>
        <v>0</v>
      </c>
      <c r="AD21" s="28"/>
      <c r="AE21" s="18"/>
    </row>
    <row r="22" spans="1:31" ht="13.5" customHeight="1" x14ac:dyDescent="0.2">
      <c r="A22" s="8" t="s">
        <v>1409</v>
      </c>
      <c r="AC22" s="13">
        <f t="shared" si="0"/>
        <v>0</v>
      </c>
      <c r="AD22" s="28"/>
      <c r="AE22" s="18"/>
    </row>
    <row r="23" spans="1:31" ht="13.5" customHeight="1" x14ac:dyDescent="0.2">
      <c r="A23" s="8" t="s">
        <v>1410</v>
      </c>
      <c r="AC23" s="13">
        <f t="shared" si="0"/>
        <v>0</v>
      </c>
      <c r="AD23" s="28"/>
      <c r="AE23" s="18"/>
    </row>
    <row r="24" spans="1:31" ht="13.5" customHeight="1" x14ac:dyDescent="0.2">
      <c r="A24" s="8" t="s">
        <v>1411</v>
      </c>
      <c r="AC24" s="13">
        <f t="shared" si="0"/>
        <v>0</v>
      </c>
      <c r="AD24" s="28"/>
      <c r="AE24" s="18"/>
    </row>
    <row r="25" spans="1:31" ht="13.5" customHeight="1" x14ac:dyDescent="0.2">
      <c r="A25" s="8" t="s">
        <v>1412</v>
      </c>
      <c r="AC25" s="13">
        <f t="shared" si="0"/>
        <v>0</v>
      </c>
      <c r="AD25" s="28"/>
      <c r="AE25" s="18"/>
    </row>
    <row r="26" spans="1:31" ht="13.5" customHeight="1" x14ac:dyDescent="0.2">
      <c r="A26" s="8" t="s">
        <v>1413</v>
      </c>
      <c r="AC26" s="13">
        <f t="shared" si="0"/>
        <v>0</v>
      </c>
      <c r="AD26" s="28"/>
      <c r="AE26" s="18"/>
    </row>
    <row r="27" spans="1:31" ht="13.5" customHeight="1" x14ac:dyDescent="0.2">
      <c r="A27" s="8" t="s">
        <v>1425</v>
      </c>
      <c r="J27">
        <v>1</v>
      </c>
      <c r="M27">
        <v>1</v>
      </c>
      <c r="S27">
        <v>3</v>
      </c>
      <c r="AC27" s="13">
        <f t="shared" si="0"/>
        <v>5</v>
      </c>
      <c r="AD27" s="28"/>
      <c r="AE27" s="18"/>
    </row>
    <row r="28" spans="1:31" ht="13.5" customHeight="1" x14ac:dyDescent="0.2">
      <c r="A28" s="8" t="s">
        <v>1426</v>
      </c>
      <c r="AC28" s="13">
        <f t="shared" si="0"/>
        <v>0</v>
      </c>
      <c r="AD28" s="28"/>
      <c r="AE28" s="18"/>
    </row>
    <row r="29" spans="1:31" ht="13.5" customHeight="1" x14ac:dyDescent="0.2">
      <c r="A29" s="8" t="s">
        <v>1414</v>
      </c>
      <c r="R29">
        <v>1</v>
      </c>
      <c r="AC29" s="13">
        <f t="shared" si="0"/>
        <v>1</v>
      </c>
      <c r="AD29" s="28"/>
      <c r="AE29" s="18"/>
    </row>
    <row r="30" spans="1:31" ht="13.5" customHeight="1" x14ac:dyDescent="0.2">
      <c r="A30" s="8" t="s">
        <v>1415</v>
      </c>
      <c r="D30">
        <v>1</v>
      </c>
      <c r="K30">
        <v>1</v>
      </c>
      <c r="AC30" s="13">
        <f t="shared" si="0"/>
        <v>2</v>
      </c>
      <c r="AD30" s="28"/>
      <c r="AE30" s="18"/>
    </row>
    <row r="31" spans="1:31" ht="13.5" customHeight="1" x14ac:dyDescent="0.2">
      <c r="A31" s="8" t="s">
        <v>1416</v>
      </c>
      <c r="AC31" s="13">
        <f t="shared" si="0"/>
        <v>0</v>
      </c>
      <c r="AD31" s="28"/>
      <c r="AE31" s="18"/>
    </row>
    <row r="32" spans="1:31" ht="13.5" customHeight="1" x14ac:dyDescent="0.2">
      <c r="A32" s="8" t="s">
        <v>1417</v>
      </c>
      <c r="AC32" s="13">
        <f t="shared" si="0"/>
        <v>0</v>
      </c>
      <c r="AD32" s="28"/>
      <c r="AE32" s="18"/>
    </row>
    <row r="33" spans="1:32" ht="13.5" customHeight="1" x14ac:dyDescent="0.2">
      <c r="A33" s="8" t="s">
        <v>1418</v>
      </c>
      <c r="AC33" s="13">
        <f t="shared" si="0"/>
        <v>0</v>
      </c>
      <c r="AD33" s="28"/>
      <c r="AE33" s="18"/>
    </row>
    <row r="34" spans="1:32" ht="13.5" customHeight="1" x14ac:dyDescent="0.2">
      <c r="A34" s="8" t="s">
        <v>1419</v>
      </c>
      <c r="AC34" s="13">
        <f t="shared" si="0"/>
        <v>0</v>
      </c>
      <c r="AD34" s="28"/>
      <c r="AE34" s="18"/>
    </row>
    <row r="35" spans="1:32" ht="13.5" customHeight="1" x14ac:dyDescent="0.2">
      <c r="A35" s="8" t="s">
        <v>1420</v>
      </c>
      <c r="M35">
        <v>1</v>
      </c>
      <c r="N35">
        <v>1</v>
      </c>
      <c r="AC35" s="13">
        <f t="shared" si="0"/>
        <v>2</v>
      </c>
      <c r="AD35" s="28"/>
      <c r="AE35" s="18"/>
    </row>
    <row r="36" spans="1:32" ht="13.5" customHeight="1" x14ac:dyDescent="0.2">
      <c r="A36" s="8" t="s">
        <v>1421</v>
      </c>
      <c r="AC36" s="13">
        <f t="shared" si="0"/>
        <v>0</v>
      </c>
      <c r="AD36" s="28"/>
      <c r="AE36" s="18"/>
    </row>
    <row r="37" spans="1:32" ht="13.5" customHeight="1" x14ac:dyDescent="0.2">
      <c r="A37" s="8" t="s">
        <v>1422</v>
      </c>
      <c r="AC37" s="13">
        <f t="shared" si="0"/>
        <v>0</v>
      </c>
      <c r="AD37" s="28"/>
      <c r="AE37" s="18"/>
    </row>
    <row r="38" spans="1:32" ht="13.5" customHeight="1" x14ac:dyDescent="0.2">
      <c r="A38" s="8" t="s">
        <v>1423</v>
      </c>
      <c r="AC38" s="13">
        <f>SUM(B38:AB38)</f>
        <v>0</v>
      </c>
      <c r="AD38" s="28"/>
      <c r="AE38" s="18"/>
    </row>
    <row r="39" spans="1:32" ht="13.5" customHeight="1" x14ac:dyDescent="0.2">
      <c r="A39" s="8" t="s">
        <v>1424</v>
      </c>
      <c r="AC39" s="13">
        <f>SUM(B39:AB39)</f>
        <v>0</v>
      </c>
      <c r="AD39" s="28"/>
      <c r="AE39" s="18"/>
    </row>
    <row r="40" spans="1:32" ht="13.5" customHeight="1" x14ac:dyDescent="0.2">
      <c r="A40" s="8" t="s">
        <v>75</v>
      </c>
      <c r="I40">
        <v>1</v>
      </c>
      <c r="AC40" s="13">
        <f>SUM(B40:AB40)</f>
        <v>1</v>
      </c>
      <c r="AD40" s="30"/>
      <c r="AE40" s="33"/>
      <c r="AF40"/>
    </row>
    <row r="41" spans="1:32" ht="13.5" customHeight="1" x14ac:dyDescent="0.2">
      <c r="A41" s="25" t="s">
        <v>115</v>
      </c>
      <c r="AC41" s="15">
        <f>SUM(B41:AB41)</f>
        <v>0</v>
      </c>
      <c r="AD41" s="29"/>
      <c r="AE41" s="33"/>
      <c r="AF41"/>
    </row>
    <row r="42" spans="1:32" ht="13.5" customHeight="1" x14ac:dyDescent="0.2">
      <c r="A42" s="26" t="s">
        <v>106</v>
      </c>
      <c r="B42" s="20">
        <f t="shared" ref="B42:AC42" si="1">SUM(B4:B41)</f>
        <v>0</v>
      </c>
      <c r="C42" s="21">
        <f t="shared" si="1"/>
        <v>0</v>
      </c>
      <c r="D42" s="21">
        <f t="shared" si="1"/>
        <v>1</v>
      </c>
      <c r="E42" s="21">
        <f t="shared" si="1"/>
        <v>0</v>
      </c>
      <c r="F42" s="21">
        <f t="shared" si="1"/>
        <v>0</v>
      </c>
      <c r="G42" s="21">
        <f t="shared" si="1"/>
        <v>0</v>
      </c>
      <c r="H42" s="21">
        <f t="shared" si="1"/>
        <v>0</v>
      </c>
      <c r="I42" s="21">
        <f t="shared" si="1"/>
        <v>1</v>
      </c>
      <c r="J42" s="21">
        <f t="shared" si="1"/>
        <v>2</v>
      </c>
      <c r="K42" s="21">
        <f t="shared" si="1"/>
        <v>1</v>
      </c>
      <c r="L42" s="21">
        <f t="shared" si="1"/>
        <v>0</v>
      </c>
      <c r="M42" s="21">
        <f t="shared" si="1"/>
        <v>2</v>
      </c>
      <c r="N42" s="21">
        <f t="shared" si="1"/>
        <v>1</v>
      </c>
      <c r="O42" s="21">
        <f t="shared" si="1"/>
        <v>5</v>
      </c>
      <c r="P42" s="21">
        <f t="shared" si="1"/>
        <v>0</v>
      </c>
      <c r="Q42" s="21">
        <f t="shared" si="1"/>
        <v>0</v>
      </c>
      <c r="R42" s="21">
        <f t="shared" si="1"/>
        <v>1</v>
      </c>
      <c r="S42" s="21">
        <f t="shared" si="1"/>
        <v>3</v>
      </c>
      <c r="T42" s="21">
        <f t="shared" si="1"/>
        <v>0</v>
      </c>
      <c r="U42" s="21">
        <f t="shared" si="1"/>
        <v>0</v>
      </c>
      <c r="V42" s="21">
        <f t="shared" si="1"/>
        <v>0</v>
      </c>
      <c r="W42" s="21">
        <f t="shared" si="1"/>
        <v>0</v>
      </c>
      <c r="X42" s="21">
        <f t="shared" si="1"/>
        <v>0</v>
      </c>
      <c r="Y42" s="21">
        <f t="shared" si="1"/>
        <v>0</v>
      </c>
      <c r="Z42" s="21">
        <f t="shared" si="1"/>
        <v>0</v>
      </c>
      <c r="AA42" s="21">
        <f t="shared" si="1"/>
        <v>0</v>
      </c>
      <c r="AB42" s="22">
        <f t="shared" si="1"/>
        <v>0</v>
      </c>
      <c r="AC42" s="23">
        <f t="shared" si="1"/>
        <v>17</v>
      </c>
      <c r="AD42" s="29"/>
      <c r="AE42" s="49"/>
      <c r="AF42"/>
    </row>
  </sheetData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G31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U14" sqref="U14"/>
    </sheetView>
  </sheetViews>
  <sheetFormatPr defaultRowHeight="13.5" customHeight="1" x14ac:dyDescent="0.2"/>
  <cols>
    <col min="1" max="1" width="30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9" customWidth="1"/>
  </cols>
  <sheetData>
    <row r="1" spans="1:33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3" ht="13.5" customHeight="1" x14ac:dyDescent="0.2">
      <c r="B2" s="35"/>
    </row>
    <row r="3" spans="1:33" ht="39.75" customHeight="1" x14ac:dyDescent="0.2">
      <c r="A3" s="3" t="s">
        <v>1300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3" ht="13.5" customHeight="1" x14ac:dyDescent="0.2">
      <c r="A4" t="s">
        <v>769</v>
      </c>
      <c r="R4">
        <v>3</v>
      </c>
      <c r="AC4" s="11">
        <f t="shared" ref="AC4:AC13" si="0">SUM(B4:AB4)</f>
        <v>3</v>
      </c>
      <c r="AD4" s="27"/>
      <c r="AE4" s="45"/>
      <c r="AG4" s="61" t="s">
        <v>759</v>
      </c>
    </row>
    <row r="5" spans="1:33" ht="13.5" customHeight="1" x14ac:dyDescent="0.2">
      <c r="A5" t="s">
        <v>760</v>
      </c>
      <c r="D5">
        <v>1</v>
      </c>
      <c r="K5">
        <v>1</v>
      </c>
      <c r="S5">
        <v>1</v>
      </c>
      <c r="AC5" s="13">
        <f t="shared" si="0"/>
        <v>3</v>
      </c>
      <c r="AD5" s="28"/>
      <c r="AE5" s="46"/>
      <c r="AG5" t="s">
        <v>760</v>
      </c>
    </row>
    <row r="6" spans="1:33" ht="13.5" customHeight="1" x14ac:dyDescent="0.2">
      <c r="A6" s="64" t="s">
        <v>767</v>
      </c>
      <c r="AC6" s="13">
        <f t="shared" si="0"/>
        <v>0</v>
      </c>
      <c r="AD6" s="28"/>
      <c r="AE6" s="46"/>
      <c r="AG6" t="s">
        <v>761</v>
      </c>
    </row>
    <row r="7" spans="1:33" ht="13.5" customHeight="1" x14ac:dyDescent="0.2">
      <c r="A7" t="s">
        <v>766</v>
      </c>
      <c r="K7">
        <v>1</v>
      </c>
      <c r="AC7" s="13">
        <f t="shared" si="0"/>
        <v>1</v>
      </c>
      <c r="AD7" s="28"/>
      <c r="AE7" s="46"/>
      <c r="AG7" t="s">
        <v>762</v>
      </c>
    </row>
    <row r="8" spans="1:33" ht="13.5" customHeight="1" x14ac:dyDescent="0.2">
      <c r="A8" t="s">
        <v>770</v>
      </c>
      <c r="I8">
        <v>1</v>
      </c>
      <c r="AC8" s="13">
        <f t="shared" si="0"/>
        <v>1</v>
      </c>
      <c r="AD8" s="28"/>
      <c r="AE8" s="46"/>
      <c r="AG8" t="s">
        <v>763</v>
      </c>
    </row>
    <row r="9" spans="1:33" ht="13.5" customHeight="1" x14ac:dyDescent="0.2">
      <c r="A9" t="s">
        <v>771</v>
      </c>
      <c r="D9">
        <v>1</v>
      </c>
      <c r="N9">
        <v>1</v>
      </c>
      <c r="R9">
        <v>1</v>
      </c>
      <c r="S9">
        <v>1</v>
      </c>
      <c r="AC9" s="13">
        <f t="shared" si="0"/>
        <v>4</v>
      </c>
      <c r="AD9" s="28"/>
      <c r="AE9" s="46"/>
      <c r="AG9" t="s">
        <v>764</v>
      </c>
    </row>
    <row r="10" spans="1:33" ht="13.5" customHeight="1" x14ac:dyDescent="0.2">
      <c r="A10" t="s">
        <v>762</v>
      </c>
      <c r="D10">
        <v>7</v>
      </c>
      <c r="K10">
        <v>6</v>
      </c>
      <c r="M10">
        <v>3</v>
      </c>
      <c r="R10">
        <v>1</v>
      </c>
      <c r="S10">
        <v>1</v>
      </c>
      <c r="T10">
        <v>1</v>
      </c>
      <c r="V10">
        <v>2</v>
      </c>
      <c r="Y10">
        <v>1</v>
      </c>
      <c r="AC10" s="13">
        <f t="shared" si="0"/>
        <v>22</v>
      </c>
      <c r="AD10" s="28"/>
      <c r="AE10" s="46"/>
    </row>
    <row r="11" spans="1:33" ht="13.5" customHeight="1" x14ac:dyDescent="0.2">
      <c r="A11" t="s">
        <v>763</v>
      </c>
      <c r="D11">
        <v>1</v>
      </c>
      <c r="K11">
        <v>1</v>
      </c>
      <c r="M11">
        <v>1</v>
      </c>
      <c r="O11">
        <v>1</v>
      </c>
      <c r="AB11">
        <v>7</v>
      </c>
      <c r="AC11" s="13">
        <f t="shared" si="0"/>
        <v>11</v>
      </c>
      <c r="AD11" s="28"/>
      <c r="AE11" s="46"/>
      <c r="AG11" s="61" t="s">
        <v>765</v>
      </c>
    </row>
    <row r="12" spans="1:33" s="96" customFormat="1" ht="13.5" customHeight="1" x14ac:dyDescent="0.2">
      <c r="A12" s="64" t="s">
        <v>75</v>
      </c>
      <c r="R12" s="96">
        <v>1</v>
      </c>
      <c r="AC12" s="13">
        <f t="shared" si="0"/>
        <v>1</v>
      </c>
      <c r="AD12" s="28"/>
      <c r="AE12" s="46"/>
      <c r="AF12" s="1"/>
      <c r="AG12" s="61"/>
    </row>
    <row r="13" spans="1:33" ht="13.5" customHeight="1" x14ac:dyDescent="0.2">
      <c r="A13" s="25" t="s">
        <v>115</v>
      </c>
      <c r="AC13" s="15">
        <f t="shared" si="0"/>
        <v>0</v>
      </c>
      <c r="AD13" s="29"/>
      <c r="AE13" s="33"/>
      <c r="AG13" t="s">
        <v>766</v>
      </c>
    </row>
    <row r="14" spans="1:33" ht="13.5" customHeight="1" x14ac:dyDescent="0.2">
      <c r="A14" s="26" t="s">
        <v>106</v>
      </c>
      <c r="B14" s="20">
        <f t="shared" ref="B14:AC14" si="1">SUM(B4:B13)</f>
        <v>0</v>
      </c>
      <c r="C14" s="21">
        <f t="shared" si="1"/>
        <v>0</v>
      </c>
      <c r="D14" s="21">
        <f t="shared" si="1"/>
        <v>10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1</v>
      </c>
      <c r="J14" s="21">
        <f t="shared" si="1"/>
        <v>0</v>
      </c>
      <c r="K14" s="21">
        <f t="shared" si="1"/>
        <v>9</v>
      </c>
      <c r="L14" s="21">
        <f t="shared" si="1"/>
        <v>0</v>
      </c>
      <c r="M14" s="21">
        <f t="shared" si="1"/>
        <v>4</v>
      </c>
      <c r="N14" s="21">
        <f t="shared" si="1"/>
        <v>1</v>
      </c>
      <c r="O14" s="21">
        <f t="shared" si="1"/>
        <v>1</v>
      </c>
      <c r="P14" s="21">
        <f t="shared" si="1"/>
        <v>0</v>
      </c>
      <c r="Q14" s="21">
        <f t="shared" si="1"/>
        <v>0</v>
      </c>
      <c r="R14" s="21">
        <f t="shared" si="1"/>
        <v>6</v>
      </c>
      <c r="S14" s="21">
        <f t="shared" si="1"/>
        <v>3</v>
      </c>
      <c r="T14" s="21">
        <f t="shared" si="1"/>
        <v>1</v>
      </c>
      <c r="U14" s="21">
        <f t="shared" si="1"/>
        <v>0</v>
      </c>
      <c r="V14" s="21">
        <f t="shared" si="1"/>
        <v>2</v>
      </c>
      <c r="W14" s="21">
        <f t="shared" si="1"/>
        <v>0</v>
      </c>
      <c r="X14" s="21">
        <f t="shared" si="1"/>
        <v>0</v>
      </c>
      <c r="Y14" s="21">
        <f t="shared" si="1"/>
        <v>1</v>
      </c>
      <c r="Z14" s="21">
        <f t="shared" si="1"/>
        <v>0</v>
      </c>
      <c r="AA14" s="21">
        <f t="shared" si="1"/>
        <v>0</v>
      </c>
      <c r="AB14" s="22">
        <f t="shared" si="1"/>
        <v>7</v>
      </c>
      <c r="AC14" s="23">
        <f t="shared" si="1"/>
        <v>46</v>
      </c>
      <c r="AD14" s="29"/>
      <c r="AE14" s="23"/>
      <c r="AF14"/>
      <c r="AG14" s="64" t="s">
        <v>767</v>
      </c>
    </row>
    <row r="15" spans="1:33" ht="13.5" customHeight="1" x14ac:dyDescent="0.2">
      <c r="AF15"/>
    </row>
    <row r="16" spans="1:33" ht="13.5" customHeight="1" x14ac:dyDescent="0.2">
      <c r="AG16" s="61" t="s">
        <v>768</v>
      </c>
    </row>
    <row r="17" spans="9:33" ht="13.5" customHeight="1" x14ac:dyDescent="0.2">
      <c r="AG17" t="s">
        <v>769</v>
      </c>
    </row>
    <row r="18" spans="9:33" ht="13.5" customHeight="1" x14ac:dyDescent="0.2">
      <c r="AG18" t="s">
        <v>770</v>
      </c>
    </row>
    <row r="21" spans="9:33" ht="13.5" customHeight="1" x14ac:dyDescent="0.2">
      <c r="I21" s="61"/>
    </row>
    <row r="31" spans="9:33" ht="13.5" customHeight="1" x14ac:dyDescent="0.2">
      <c r="I31" s="6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G35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8" sqref="U18"/>
    </sheetView>
  </sheetViews>
  <sheetFormatPr defaultRowHeight="13.5" customHeight="1" x14ac:dyDescent="0.2"/>
  <cols>
    <col min="1" max="1" width="13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19" customWidth="1"/>
  </cols>
  <sheetData>
    <row r="1" spans="1:33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3" ht="13.5" customHeight="1" x14ac:dyDescent="0.2">
      <c r="B2" s="35"/>
    </row>
    <row r="3" spans="1:33" ht="41.25" customHeight="1" x14ac:dyDescent="0.2">
      <c r="A3" s="3" t="s">
        <v>1032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3" ht="13.5" customHeight="1" x14ac:dyDescent="0.2">
      <c r="A4" t="s">
        <v>695</v>
      </c>
      <c r="R4">
        <v>1</v>
      </c>
      <c r="AC4" s="11">
        <f t="shared" ref="AC4:AC17" si="0">SUM(B4:AB4)</f>
        <v>1</v>
      </c>
      <c r="AD4" s="27"/>
      <c r="AE4" s="45"/>
      <c r="AG4" s="61" t="s">
        <v>702</v>
      </c>
    </row>
    <row r="5" spans="1:33" ht="13.5" customHeight="1" x14ac:dyDescent="0.2">
      <c r="A5" t="s">
        <v>696</v>
      </c>
      <c r="R5">
        <v>14</v>
      </c>
      <c r="AC5" s="13">
        <f t="shared" si="0"/>
        <v>14</v>
      </c>
      <c r="AD5" s="28"/>
      <c r="AE5" s="46"/>
      <c r="AG5" t="s">
        <v>695</v>
      </c>
    </row>
    <row r="6" spans="1:33" ht="13.5" customHeight="1" x14ac:dyDescent="0.2">
      <c r="A6" t="s">
        <v>697</v>
      </c>
      <c r="R6">
        <v>1</v>
      </c>
      <c r="AB6">
        <v>2</v>
      </c>
      <c r="AC6" s="13">
        <f t="shared" si="0"/>
        <v>3</v>
      </c>
      <c r="AD6" s="28"/>
      <c r="AE6" s="46"/>
      <c r="AG6" t="s">
        <v>696</v>
      </c>
    </row>
    <row r="7" spans="1:33" ht="13.5" customHeight="1" x14ac:dyDescent="0.2">
      <c r="A7" t="s">
        <v>465</v>
      </c>
      <c r="AC7" s="13">
        <f t="shared" si="0"/>
        <v>0</v>
      </c>
      <c r="AD7" s="28"/>
      <c r="AE7" s="46"/>
      <c r="AG7" t="s">
        <v>697</v>
      </c>
    </row>
    <row r="8" spans="1:33" ht="13.5" customHeight="1" x14ac:dyDescent="0.2">
      <c r="A8" t="s">
        <v>698</v>
      </c>
      <c r="AC8" s="13">
        <f t="shared" si="0"/>
        <v>0</v>
      </c>
      <c r="AD8" s="28"/>
      <c r="AE8" s="46"/>
      <c r="AG8" t="s">
        <v>465</v>
      </c>
    </row>
    <row r="9" spans="1:33" ht="13.5" customHeight="1" x14ac:dyDescent="0.2">
      <c r="A9" t="s">
        <v>704</v>
      </c>
      <c r="AC9" s="13">
        <f t="shared" si="0"/>
        <v>0</v>
      </c>
      <c r="AD9" s="28"/>
      <c r="AE9" s="46"/>
      <c r="AG9" t="s">
        <v>698</v>
      </c>
    </row>
    <row r="10" spans="1:33" ht="13.5" customHeight="1" x14ac:dyDescent="0.2">
      <c r="A10" t="s">
        <v>699</v>
      </c>
      <c r="D10">
        <v>1</v>
      </c>
      <c r="T10">
        <v>1</v>
      </c>
      <c r="AC10" s="13">
        <f t="shared" si="0"/>
        <v>2</v>
      </c>
      <c r="AD10" s="28"/>
      <c r="AE10" s="46"/>
      <c r="AG10" t="s">
        <v>699</v>
      </c>
    </row>
    <row r="11" spans="1:33" ht="13.5" customHeight="1" x14ac:dyDescent="0.2">
      <c r="A11" t="s">
        <v>705</v>
      </c>
      <c r="AC11" s="13">
        <f t="shared" si="0"/>
        <v>0</v>
      </c>
      <c r="AD11" s="28"/>
      <c r="AE11" s="46"/>
      <c r="AG11" t="s">
        <v>700</v>
      </c>
    </row>
    <row r="12" spans="1:33" ht="13.5" customHeight="1" x14ac:dyDescent="0.2">
      <c r="A12" t="s">
        <v>700</v>
      </c>
      <c r="AC12" s="13">
        <f t="shared" si="0"/>
        <v>0</v>
      </c>
      <c r="AD12" s="28"/>
      <c r="AE12" s="46"/>
      <c r="AG12" t="s">
        <v>701</v>
      </c>
    </row>
    <row r="13" spans="1:33" ht="13.5" customHeight="1" x14ac:dyDescent="0.2">
      <c r="A13" t="s">
        <v>706</v>
      </c>
      <c r="AC13" s="13">
        <f t="shared" si="0"/>
        <v>0</v>
      </c>
      <c r="AD13" s="28"/>
      <c r="AE13" s="46"/>
      <c r="AF13"/>
      <c r="AG13" t="s">
        <v>703</v>
      </c>
    </row>
    <row r="14" spans="1:33" ht="13.5" customHeight="1" x14ac:dyDescent="0.2">
      <c r="A14" t="s">
        <v>701</v>
      </c>
      <c r="D14">
        <v>2</v>
      </c>
      <c r="S14">
        <v>1</v>
      </c>
      <c r="AC14" s="13">
        <f t="shared" si="0"/>
        <v>3</v>
      </c>
      <c r="AD14" s="28"/>
      <c r="AE14" s="46"/>
      <c r="AF14"/>
      <c r="AG14" s="61" t="s">
        <v>707</v>
      </c>
    </row>
    <row r="15" spans="1:33" ht="13.5" customHeight="1" x14ac:dyDescent="0.2">
      <c r="A15" t="s">
        <v>703</v>
      </c>
      <c r="R15">
        <v>1</v>
      </c>
      <c r="AB15">
        <v>3</v>
      </c>
      <c r="AC15" s="13">
        <f t="shared" si="0"/>
        <v>4</v>
      </c>
      <c r="AD15" s="28"/>
      <c r="AE15" s="46"/>
      <c r="AG15" t="s">
        <v>704</v>
      </c>
    </row>
    <row r="16" spans="1:33" ht="13.5" customHeight="1" x14ac:dyDescent="0.2">
      <c r="A16" s="8" t="s">
        <v>75</v>
      </c>
      <c r="AC16" s="13">
        <f t="shared" si="0"/>
        <v>0</v>
      </c>
      <c r="AD16" s="28"/>
      <c r="AE16" s="46"/>
      <c r="AG16" t="s">
        <v>705</v>
      </c>
    </row>
    <row r="17" spans="1:33" ht="13.5" customHeight="1" x14ac:dyDescent="0.2">
      <c r="A17" s="25" t="s">
        <v>115</v>
      </c>
      <c r="AC17" s="15">
        <f t="shared" si="0"/>
        <v>0</v>
      </c>
      <c r="AD17" s="29"/>
      <c r="AE17" s="33"/>
      <c r="AG17" t="s">
        <v>706</v>
      </c>
    </row>
    <row r="18" spans="1:33" ht="13.5" customHeight="1" x14ac:dyDescent="0.2">
      <c r="A18" s="26" t="s">
        <v>106</v>
      </c>
      <c r="B18" s="20">
        <f t="shared" ref="B18:AC18" si="1">SUM(B4:B17)</f>
        <v>0</v>
      </c>
      <c r="C18" s="21">
        <f t="shared" si="1"/>
        <v>0</v>
      </c>
      <c r="D18" s="21">
        <f t="shared" si="1"/>
        <v>3</v>
      </c>
      <c r="E18" s="21">
        <f t="shared" si="1"/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1">
        <f t="shared" si="1"/>
        <v>0</v>
      </c>
      <c r="L18" s="21">
        <f t="shared" si="1"/>
        <v>0</v>
      </c>
      <c r="M18" s="21">
        <f t="shared" si="1"/>
        <v>0</v>
      </c>
      <c r="N18" s="21">
        <f t="shared" si="1"/>
        <v>0</v>
      </c>
      <c r="O18" s="21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17</v>
      </c>
      <c r="S18" s="21">
        <f t="shared" si="1"/>
        <v>1</v>
      </c>
      <c r="T18" s="21">
        <f t="shared" si="1"/>
        <v>1</v>
      </c>
      <c r="U18" s="21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5</v>
      </c>
      <c r="AC18" s="23">
        <f t="shared" si="1"/>
        <v>27</v>
      </c>
      <c r="AD18" s="29"/>
      <c r="AE18" s="23"/>
    </row>
    <row r="25" spans="1:33" ht="13.5" customHeight="1" x14ac:dyDescent="0.2">
      <c r="I25" s="61"/>
    </row>
    <row r="35" spans="9:9" ht="13.5" customHeight="1" x14ac:dyDescent="0.2">
      <c r="I35" s="6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E26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6" sqref="U26"/>
    </sheetView>
  </sheetViews>
  <sheetFormatPr defaultRowHeight="13.5" customHeight="1" x14ac:dyDescent="0.2"/>
  <cols>
    <col min="1" max="1" width="18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39.75" customHeight="1" x14ac:dyDescent="0.2">
      <c r="A3" s="3" t="s">
        <v>1234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481</v>
      </c>
      <c r="AC4" s="11">
        <f t="shared" ref="AC4:AC25" si="0">SUM(B4:AB4)</f>
        <v>0</v>
      </c>
      <c r="AD4" s="27"/>
      <c r="AE4" s="17"/>
    </row>
    <row r="5" spans="1:31" ht="13.5" customHeight="1" x14ac:dyDescent="0.2">
      <c r="A5" s="2" t="s">
        <v>1252</v>
      </c>
      <c r="AC5" s="13">
        <f t="shared" si="0"/>
        <v>0</v>
      </c>
      <c r="AD5" s="28"/>
      <c r="AE5" s="18"/>
    </row>
    <row r="6" spans="1:31" ht="13.5" customHeight="1" x14ac:dyDescent="0.2">
      <c r="A6" t="s">
        <v>1235</v>
      </c>
      <c r="AC6" s="13">
        <f t="shared" si="0"/>
        <v>0</v>
      </c>
      <c r="AD6" s="28"/>
      <c r="AE6" s="18"/>
    </row>
    <row r="7" spans="1:31" ht="13.5" customHeight="1" x14ac:dyDescent="0.2">
      <c r="A7" t="s">
        <v>1236</v>
      </c>
      <c r="AC7" s="13">
        <f t="shared" si="0"/>
        <v>0</v>
      </c>
      <c r="AD7" s="28"/>
      <c r="AE7" s="18"/>
    </row>
    <row r="8" spans="1:31" ht="13.5" customHeight="1" x14ac:dyDescent="0.2">
      <c r="A8" s="2" t="s">
        <v>1237</v>
      </c>
      <c r="AC8" s="13">
        <f t="shared" si="0"/>
        <v>0</v>
      </c>
      <c r="AD8" s="28"/>
      <c r="AE8" s="18"/>
    </row>
    <row r="9" spans="1:31" ht="13.5" customHeight="1" x14ac:dyDescent="0.2">
      <c r="A9" t="s">
        <v>1238</v>
      </c>
      <c r="AC9" s="13">
        <f t="shared" si="0"/>
        <v>0</v>
      </c>
      <c r="AD9" s="28"/>
      <c r="AE9" s="18"/>
    </row>
    <row r="10" spans="1:31" ht="13.5" customHeight="1" x14ac:dyDescent="0.2">
      <c r="A10" t="s">
        <v>1239</v>
      </c>
      <c r="AC10" s="13">
        <f t="shared" si="0"/>
        <v>0</v>
      </c>
      <c r="AD10" s="28"/>
      <c r="AE10" s="18"/>
    </row>
    <row r="11" spans="1:31" ht="13.5" customHeight="1" x14ac:dyDescent="0.2">
      <c r="A11" t="s">
        <v>1240</v>
      </c>
      <c r="AC11" s="13">
        <f t="shared" si="0"/>
        <v>0</v>
      </c>
      <c r="AD11" s="28"/>
      <c r="AE11" s="18"/>
    </row>
    <row r="12" spans="1:31" ht="13.5" customHeight="1" x14ac:dyDescent="0.2">
      <c r="A12" t="s">
        <v>1241</v>
      </c>
      <c r="AC12" s="13">
        <f t="shared" si="0"/>
        <v>0</v>
      </c>
      <c r="AD12" s="28"/>
      <c r="AE12" s="18"/>
    </row>
    <row r="13" spans="1:31" ht="13.5" customHeight="1" x14ac:dyDescent="0.2">
      <c r="A13" t="s">
        <v>1242</v>
      </c>
      <c r="T13">
        <v>1</v>
      </c>
      <c r="AC13" s="13">
        <f t="shared" si="0"/>
        <v>1</v>
      </c>
      <c r="AD13" s="28"/>
      <c r="AE13" s="18"/>
    </row>
    <row r="14" spans="1:31" ht="13.5" customHeight="1" x14ac:dyDescent="0.2">
      <c r="A14" t="s">
        <v>1253</v>
      </c>
      <c r="AC14" s="13">
        <f t="shared" si="0"/>
        <v>0</v>
      </c>
      <c r="AD14" s="28"/>
      <c r="AE14" s="18"/>
    </row>
    <row r="15" spans="1:31" ht="13.5" customHeight="1" x14ac:dyDescent="0.2">
      <c r="A15" t="s">
        <v>1243</v>
      </c>
      <c r="P15">
        <v>1</v>
      </c>
      <c r="AC15" s="13">
        <f t="shared" si="0"/>
        <v>1</v>
      </c>
      <c r="AD15" s="28"/>
      <c r="AE15" s="18"/>
    </row>
    <row r="16" spans="1:31" ht="13.5" customHeight="1" x14ac:dyDescent="0.2">
      <c r="A16" t="s">
        <v>1247</v>
      </c>
      <c r="T16">
        <v>1</v>
      </c>
      <c r="AC16" s="13">
        <f t="shared" si="0"/>
        <v>1</v>
      </c>
      <c r="AD16" s="28"/>
      <c r="AE16" s="18"/>
    </row>
    <row r="17" spans="1:31" ht="13.5" customHeight="1" x14ac:dyDescent="0.2">
      <c r="A17" t="s">
        <v>1248</v>
      </c>
      <c r="AC17" s="13">
        <f t="shared" si="0"/>
        <v>0</v>
      </c>
      <c r="AD17" s="28"/>
      <c r="AE17" s="18"/>
    </row>
    <row r="18" spans="1:31" ht="13.5" customHeight="1" x14ac:dyDescent="0.2">
      <c r="A18" t="s">
        <v>1244</v>
      </c>
      <c r="O18">
        <v>1</v>
      </c>
      <c r="AC18" s="13">
        <f t="shared" si="0"/>
        <v>1</v>
      </c>
      <c r="AD18" s="28"/>
      <c r="AE18" s="18"/>
    </row>
    <row r="19" spans="1:31" ht="13.5" customHeight="1" x14ac:dyDescent="0.2">
      <c r="A19" s="2" t="s">
        <v>1249</v>
      </c>
      <c r="AC19" s="13">
        <f t="shared" si="0"/>
        <v>0</v>
      </c>
      <c r="AD19" s="28"/>
      <c r="AE19" s="18"/>
    </row>
    <row r="20" spans="1:31" ht="13.5" customHeight="1" x14ac:dyDescent="0.2">
      <c r="A20" t="s">
        <v>1245</v>
      </c>
      <c r="AC20" s="13">
        <f t="shared" si="0"/>
        <v>0</v>
      </c>
      <c r="AD20" s="28"/>
      <c r="AE20" s="18"/>
    </row>
    <row r="21" spans="1:31" ht="13.5" customHeight="1" x14ac:dyDescent="0.2">
      <c r="A21" t="s">
        <v>1246</v>
      </c>
      <c r="T21">
        <v>7</v>
      </c>
      <c r="AC21" s="13">
        <f t="shared" si="0"/>
        <v>7</v>
      </c>
      <c r="AD21" s="28"/>
      <c r="AE21" s="18"/>
    </row>
    <row r="22" spans="1:31" ht="13.5" customHeight="1" x14ac:dyDescent="0.2">
      <c r="A22" t="s">
        <v>1250</v>
      </c>
      <c r="AC22" s="13">
        <f t="shared" si="0"/>
        <v>0</v>
      </c>
      <c r="AD22" s="28"/>
      <c r="AE22" s="18"/>
    </row>
    <row r="23" spans="1:31" ht="13.5" customHeight="1" x14ac:dyDescent="0.2">
      <c r="A23" t="s">
        <v>1251</v>
      </c>
      <c r="AC23" s="13">
        <f t="shared" si="0"/>
        <v>0</v>
      </c>
      <c r="AD23" s="28"/>
      <c r="AE23" s="18"/>
    </row>
    <row r="24" spans="1:31" ht="13.5" customHeight="1" x14ac:dyDescent="0.2">
      <c r="A24" s="8" t="s">
        <v>75</v>
      </c>
      <c r="AC24" s="13">
        <f t="shared" si="0"/>
        <v>0</v>
      </c>
      <c r="AD24" s="30"/>
      <c r="AE24" s="33"/>
    </row>
    <row r="25" spans="1:31" ht="13.5" customHeight="1" x14ac:dyDescent="0.2">
      <c r="A25" s="25" t="s">
        <v>115</v>
      </c>
      <c r="AC25" s="15">
        <f t="shared" si="0"/>
        <v>0</v>
      </c>
      <c r="AD25" s="29"/>
      <c r="AE25" s="33"/>
    </row>
    <row r="26" spans="1:31" ht="13.5" customHeight="1" x14ac:dyDescent="0.2">
      <c r="A26" s="26" t="s">
        <v>106</v>
      </c>
      <c r="B26" s="20">
        <f t="shared" ref="B26:AC26" si="1">SUM(B4:B25)</f>
        <v>0</v>
      </c>
      <c r="C26" s="21">
        <f t="shared" si="1"/>
        <v>0</v>
      </c>
      <c r="D26" s="21">
        <f t="shared" si="1"/>
        <v>0</v>
      </c>
      <c r="E26" s="21">
        <f t="shared" si="1"/>
        <v>0</v>
      </c>
      <c r="F26" s="21">
        <f t="shared" si="1"/>
        <v>0</v>
      </c>
      <c r="G26" s="21">
        <f t="shared" si="1"/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1">
        <f t="shared" si="1"/>
        <v>0</v>
      </c>
      <c r="L26" s="21">
        <f t="shared" si="1"/>
        <v>0</v>
      </c>
      <c r="M26" s="21">
        <f t="shared" si="1"/>
        <v>0</v>
      </c>
      <c r="N26" s="21">
        <f t="shared" si="1"/>
        <v>0</v>
      </c>
      <c r="O26" s="21">
        <f t="shared" si="1"/>
        <v>1</v>
      </c>
      <c r="P26" s="21">
        <f t="shared" si="1"/>
        <v>1</v>
      </c>
      <c r="Q26" s="21">
        <f t="shared" si="1"/>
        <v>0</v>
      </c>
      <c r="R26" s="21">
        <f t="shared" si="1"/>
        <v>0</v>
      </c>
      <c r="S26" s="21">
        <f t="shared" si="1"/>
        <v>0</v>
      </c>
      <c r="T26" s="21">
        <f t="shared" si="1"/>
        <v>9</v>
      </c>
      <c r="U26" s="21">
        <f t="shared" si="1"/>
        <v>0</v>
      </c>
      <c r="V26" s="21">
        <f t="shared" si="1"/>
        <v>0</v>
      </c>
      <c r="W26" s="21">
        <f t="shared" si="1"/>
        <v>0</v>
      </c>
      <c r="X26" s="21">
        <f t="shared" si="1"/>
        <v>0</v>
      </c>
      <c r="Y26" s="21">
        <f t="shared" si="1"/>
        <v>0</v>
      </c>
      <c r="Z26" s="21">
        <f t="shared" si="1"/>
        <v>0</v>
      </c>
      <c r="AA26" s="21">
        <f t="shared" si="1"/>
        <v>0</v>
      </c>
      <c r="AB26" s="22">
        <f t="shared" si="1"/>
        <v>0</v>
      </c>
      <c r="AC26" s="23">
        <f t="shared" si="1"/>
        <v>11</v>
      </c>
      <c r="AD26" s="29"/>
      <c r="AE26" s="49"/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E46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4" sqref="U24"/>
    </sheetView>
  </sheetViews>
  <sheetFormatPr defaultRowHeight="13.5" customHeight="1" x14ac:dyDescent="0.2"/>
  <cols>
    <col min="1" max="1" width="16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1254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2" t="s">
        <v>1255</v>
      </c>
      <c r="AC4" s="11">
        <f t="shared" ref="AC4:AC23" si="0">SUM(B4:AB4)</f>
        <v>0</v>
      </c>
      <c r="AD4" s="27"/>
      <c r="AE4" s="17"/>
    </row>
    <row r="5" spans="1:31" ht="13.5" customHeight="1" x14ac:dyDescent="0.2">
      <c r="A5" s="2" t="s">
        <v>1256</v>
      </c>
      <c r="R5">
        <v>1</v>
      </c>
      <c r="AC5" s="13">
        <f t="shared" si="0"/>
        <v>1</v>
      </c>
      <c r="AD5" s="28"/>
      <c r="AE5" s="18"/>
    </row>
    <row r="6" spans="1:31" ht="13.5" customHeight="1" x14ac:dyDescent="0.2">
      <c r="A6" s="2" t="s">
        <v>1257</v>
      </c>
      <c r="AC6" s="13">
        <f t="shared" si="0"/>
        <v>0</v>
      </c>
      <c r="AD6" s="28"/>
      <c r="AE6" s="18"/>
    </row>
    <row r="7" spans="1:31" ht="13.5" customHeight="1" x14ac:dyDescent="0.2">
      <c r="A7" s="2" t="s">
        <v>1258</v>
      </c>
      <c r="AC7" s="13">
        <f t="shared" si="0"/>
        <v>0</v>
      </c>
      <c r="AD7" s="28"/>
      <c r="AE7" s="18"/>
    </row>
    <row r="8" spans="1:31" ht="13.5" customHeight="1" x14ac:dyDescent="0.2">
      <c r="A8" s="2" t="s">
        <v>1259</v>
      </c>
      <c r="AC8" s="13">
        <f t="shared" si="0"/>
        <v>0</v>
      </c>
      <c r="AD8" s="28"/>
      <c r="AE8" s="18"/>
    </row>
    <row r="9" spans="1:31" ht="13.5" customHeight="1" x14ac:dyDescent="0.2">
      <c r="A9" s="2" t="s">
        <v>1260</v>
      </c>
      <c r="AC9" s="13">
        <f t="shared" si="0"/>
        <v>0</v>
      </c>
      <c r="AD9" s="28"/>
      <c r="AE9" s="18"/>
    </row>
    <row r="10" spans="1:31" ht="13.5" customHeight="1" x14ac:dyDescent="0.2">
      <c r="A10" s="2" t="s">
        <v>1261</v>
      </c>
      <c r="AC10" s="13">
        <f t="shared" si="0"/>
        <v>0</v>
      </c>
      <c r="AD10" s="28"/>
      <c r="AE10" s="18"/>
    </row>
    <row r="11" spans="1:31" ht="13.5" customHeight="1" x14ac:dyDescent="0.2">
      <c r="A11" s="2" t="s">
        <v>1262</v>
      </c>
      <c r="AC11" s="13">
        <f t="shared" si="0"/>
        <v>0</v>
      </c>
      <c r="AD11" s="28"/>
      <c r="AE11" s="18"/>
    </row>
    <row r="12" spans="1:31" ht="13.5" customHeight="1" x14ac:dyDescent="0.2">
      <c r="A12" s="2" t="s">
        <v>610</v>
      </c>
      <c r="D12">
        <v>1</v>
      </c>
      <c r="AC12" s="13">
        <f t="shared" si="0"/>
        <v>1</v>
      </c>
      <c r="AD12" s="28"/>
      <c r="AE12" s="18"/>
    </row>
    <row r="13" spans="1:31" ht="13.5" customHeight="1" x14ac:dyDescent="0.2">
      <c r="A13" s="2" t="s">
        <v>1263</v>
      </c>
      <c r="AC13" s="13">
        <f t="shared" si="0"/>
        <v>0</v>
      </c>
      <c r="AD13" s="28"/>
      <c r="AE13" s="18"/>
    </row>
    <row r="14" spans="1:31" ht="13.5" customHeight="1" x14ac:dyDescent="0.2">
      <c r="A14" s="2" t="s">
        <v>1264</v>
      </c>
      <c r="AC14" s="13">
        <f t="shared" si="0"/>
        <v>0</v>
      </c>
      <c r="AD14" s="28"/>
      <c r="AE14" s="18"/>
    </row>
    <row r="15" spans="1:31" ht="13.5" customHeight="1" x14ac:dyDescent="0.2">
      <c r="A15" s="2" t="s">
        <v>1265</v>
      </c>
      <c r="AC15" s="13">
        <f t="shared" si="0"/>
        <v>0</v>
      </c>
      <c r="AD15" s="28"/>
      <c r="AE15" s="18"/>
    </row>
    <row r="16" spans="1:31" ht="13.5" customHeight="1" x14ac:dyDescent="0.2">
      <c r="A16" s="2" t="s">
        <v>1266</v>
      </c>
      <c r="AA16">
        <v>1</v>
      </c>
      <c r="AC16" s="13">
        <f t="shared" si="0"/>
        <v>1</v>
      </c>
      <c r="AD16" s="28"/>
      <c r="AE16" s="18"/>
    </row>
    <row r="17" spans="1:31" ht="13.5" customHeight="1" x14ac:dyDescent="0.2">
      <c r="A17" s="2" t="s">
        <v>599</v>
      </c>
      <c r="AA17">
        <v>1</v>
      </c>
      <c r="AC17" s="13">
        <f t="shared" si="0"/>
        <v>1</v>
      </c>
      <c r="AD17" s="28"/>
      <c r="AE17" s="18"/>
    </row>
    <row r="18" spans="1:31" ht="13.5" customHeight="1" x14ac:dyDescent="0.2">
      <c r="A18" s="2" t="s">
        <v>1267</v>
      </c>
      <c r="AC18" s="13">
        <f t="shared" si="0"/>
        <v>0</v>
      </c>
      <c r="AD18" s="28"/>
      <c r="AE18" s="18"/>
    </row>
    <row r="19" spans="1:31" ht="13.5" customHeight="1" x14ac:dyDescent="0.2">
      <c r="A19" s="2" t="s">
        <v>1268</v>
      </c>
      <c r="X19">
        <v>1</v>
      </c>
      <c r="AC19" s="13">
        <f t="shared" si="0"/>
        <v>1</v>
      </c>
      <c r="AD19" s="28"/>
      <c r="AE19" s="18"/>
    </row>
    <row r="20" spans="1:31" ht="13.5" customHeight="1" x14ac:dyDescent="0.2">
      <c r="A20" s="2" t="s">
        <v>1269</v>
      </c>
      <c r="AC20" s="13">
        <f t="shared" si="0"/>
        <v>0</v>
      </c>
      <c r="AD20" s="28"/>
      <c r="AE20" s="18"/>
    </row>
    <row r="21" spans="1:31" ht="13.5" customHeight="1" x14ac:dyDescent="0.2">
      <c r="A21" s="2" t="s">
        <v>1270</v>
      </c>
      <c r="AC21" s="13">
        <f t="shared" si="0"/>
        <v>0</v>
      </c>
      <c r="AD21" s="28"/>
      <c r="AE21" s="18"/>
    </row>
    <row r="22" spans="1:31" ht="13.5" customHeight="1" x14ac:dyDescent="0.2">
      <c r="A22" s="8" t="s">
        <v>75</v>
      </c>
      <c r="AC22" s="13">
        <f t="shared" si="0"/>
        <v>0</v>
      </c>
      <c r="AD22" s="30"/>
      <c r="AE22" s="33"/>
    </row>
    <row r="23" spans="1:31" ht="13.5" customHeight="1" x14ac:dyDescent="0.2">
      <c r="A23" s="25" t="s">
        <v>115</v>
      </c>
      <c r="AC23" s="15">
        <f t="shared" si="0"/>
        <v>0</v>
      </c>
      <c r="AD23" s="29"/>
      <c r="AE23" s="33"/>
    </row>
    <row r="24" spans="1:31" ht="13.5" customHeight="1" x14ac:dyDescent="0.2">
      <c r="A24" s="26" t="s">
        <v>106</v>
      </c>
      <c r="B24" s="20">
        <f t="shared" ref="B24:AC24" si="1">SUM(B4:B23)</f>
        <v>0</v>
      </c>
      <c r="C24" s="21">
        <f t="shared" si="1"/>
        <v>0</v>
      </c>
      <c r="D24" s="21">
        <f t="shared" si="1"/>
        <v>1</v>
      </c>
      <c r="E24" s="21">
        <f t="shared" si="1"/>
        <v>0</v>
      </c>
      <c r="F24" s="21">
        <f t="shared" si="1"/>
        <v>0</v>
      </c>
      <c r="G24" s="21">
        <f t="shared" si="1"/>
        <v>0</v>
      </c>
      <c r="H24" s="21">
        <f t="shared" si="1"/>
        <v>0</v>
      </c>
      <c r="I24" s="21">
        <f t="shared" si="1"/>
        <v>0</v>
      </c>
      <c r="J24" s="21">
        <f t="shared" si="1"/>
        <v>0</v>
      </c>
      <c r="K24" s="21">
        <f t="shared" si="1"/>
        <v>0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1">
        <f t="shared" si="1"/>
        <v>0</v>
      </c>
      <c r="Q24" s="21">
        <f t="shared" si="1"/>
        <v>0</v>
      </c>
      <c r="R24" s="21">
        <f t="shared" si="1"/>
        <v>1</v>
      </c>
      <c r="S24" s="21">
        <f t="shared" si="1"/>
        <v>0</v>
      </c>
      <c r="T24" s="21">
        <f t="shared" si="1"/>
        <v>0</v>
      </c>
      <c r="U24" s="21">
        <f t="shared" si="1"/>
        <v>0</v>
      </c>
      <c r="V24" s="21">
        <f t="shared" si="1"/>
        <v>0</v>
      </c>
      <c r="W24" s="21">
        <f t="shared" si="1"/>
        <v>0</v>
      </c>
      <c r="X24" s="21">
        <f t="shared" si="1"/>
        <v>1</v>
      </c>
      <c r="Y24" s="21">
        <f t="shared" si="1"/>
        <v>0</v>
      </c>
      <c r="Z24" s="21">
        <f t="shared" si="1"/>
        <v>0</v>
      </c>
      <c r="AA24" s="21">
        <f t="shared" si="1"/>
        <v>2</v>
      </c>
      <c r="AB24" s="22">
        <f t="shared" si="1"/>
        <v>0</v>
      </c>
      <c r="AC24" s="23">
        <f t="shared" si="1"/>
        <v>5</v>
      </c>
      <c r="AD24" s="29"/>
      <c r="AE24" s="49"/>
    </row>
    <row r="46" spans="1:1" ht="13.5" customHeight="1" x14ac:dyDescent="0.2">
      <c r="A46" s="2" t="s">
        <v>243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E32"/>
  <sheetViews>
    <sheetView workbookViewId="0">
      <pane xSplit="1" ySplit="3" topLeftCell="N4" activePane="bottomRight" state="frozen"/>
      <selection activeCell="U36" sqref="U36"/>
      <selection pane="topRight" activeCell="U36" sqref="U36"/>
      <selection pane="bottomLeft" activeCell="U36" sqref="U36"/>
      <selection pane="bottomRight" activeCell="U32" sqref="U32"/>
    </sheetView>
  </sheetViews>
  <sheetFormatPr defaultRowHeight="13.5" customHeight="1" x14ac:dyDescent="0.2"/>
  <cols>
    <col min="1" max="1" width="14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1301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489</v>
      </c>
      <c r="T4">
        <v>1</v>
      </c>
      <c r="AC4" s="11">
        <f t="shared" ref="AC4:AC31" si="0">SUM(B4:AB4)</f>
        <v>1</v>
      </c>
      <c r="AD4" s="27"/>
      <c r="AE4" s="17"/>
    </row>
    <row r="5" spans="1:31" ht="13.5" customHeight="1" x14ac:dyDescent="0.2">
      <c r="A5" s="2" t="s">
        <v>490</v>
      </c>
      <c r="R5">
        <v>10</v>
      </c>
      <c r="AC5" s="13">
        <f t="shared" si="0"/>
        <v>10</v>
      </c>
      <c r="AD5" s="28"/>
      <c r="AE5" s="18"/>
    </row>
    <row r="6" spans="1:31" ht="13.5" customHeight="1" x14ac:dyDescent="0.2">
      <c r="A6" t="s">
        <v>491</v>
      </c>
      <c r="AC6" s="13">
        <f t="shared" si="0"/>
        <v>0</v>
      </c>
      <c r="AD6" s="28"/>
      <c r="AE6" s="18"/>
    </row>
    <row r="7" spans="1:31" ht="13.5" customHeight="1" x14ac:dyDescent="0.2">
      <c r="A7" t="s">
        <v>492</v>
      </c>
      <c r="R7">
        <v>2</v>
      </c>
      <c r="Y7">
        <v>2</v>
      </c>
      <c r="AC7" s="13">
        <f t="shared" si="0"/>
        <v>4</v>
      </c>
      <c r="AD7" s="28"/>
      <c r="AE7" s="18"/>
    </row>
    <row r="8" spans="1:31" ht="13.5" customHeight="1" x14ac:dyDescent="0.2">
      <c r="A8" s="2" t="s">
        <v>493</v>
      </c>
      <c r="AC8" s="13">
        <f t="shared" si="0"/>
        <v>0</v>
      </c>
      <c r="AD8" s="28"/>
      <c r="AE8" s="18"/>
    </row>
    <row r="9" spans="1:31" ht="13.5" customHeight="1" x14ac:dyDescent="0.2">
      <c r="A9" t="s">
        <v>494</v>
      </c>
      <c r="R9">
        <v>4</v>
      </c>
      <c r="AC9" s="13">
        <f t="shared" si="0"/>
        <v>4</v>
      </c>
      <c r="AD9" s="28"/>
      <c r="AE9" s="18"/>
    </row>
    <row r="10" spans="1:31" ht="13.5" customHeight="1" x14ac:dyDescent="0.2">
      <c r="A10" t="s">
        <v>495</v>
      </c>
      <c r="N10">
        <v>1</v>
      </c>
      <c r="S10">
        <v>1</v>
      </c>
      <c r="AC10" s="13">
        <f t="shared" si="0"/>
        <v>2</v>
      </c>
      <c r="AD10" s="28"/>
      <c r="AE10" s="18"/>
    </row>
    <row r="11" spans="1:31" ht="13.5" customHeight="1" x14ac:dyDescent="0.2">
      <c r="A11" t="s">
        <v>496</v>
      </c>
      <c r="M11">
        <v>1</v>
      </c>
      <c r="R11">
        <v>2</v>
      </c>
      <c r="AC11" s="13">
        <f t="shared" si="0"/>
        <v>3</v>
      </c>
      <c r="AD11" s="28"/>
      <c r="AE11" s="18"/>
    </row>
    <row r="12" spans="1:31" ht="13.5" customHeight="1" x14ac:dyDescent="0.2">
      <c r="A12" t="s">
        <v>497</v>
      </c>
      <c r="R12">
        <v>1</v>
      </c>
      <c r="AC12" s="13">
        <f t="shared" si="0"/>
        <v>1</v>
      </c>
      <c r="AD12" s="28"/>
      <c r="AE12" s="18"/>
    </row>
    <row r="13" spans="1:31" ht="13.5" customHeight="1" x14ac:dyDescent="0.2">
      <c r="A13" t="s">
        <v>498</v>
      </c>
      <c r="R13">
        <v>4</v>
      </c>
      <c r="AC13" s="13">
        <f t="shared" si="0"/>
        <v>4</v>
      </c>
      <c r="AD13" s="28"/>
      <c r="AE13" s="18"/>
    </row>
    <row r="14" spans="1:31" ht="13.5" customHeight="1" x14ac:dyDescent="0.2">
      <c r="A14" t="s">
        <v>499</v>
      </c>
      <c r="AB14">
        <v>2</v>
      </c>
      <c r="AC14" s="13">
        <f t="shared" si="0"/>
        <v>2</v>
      </c>
      <c r="AD14" s="28"/>
      <c r="AE14" s="18"/>
    </row>
    <row r="15" spans="1:31" ht="13.5" customHeight="1" x14ac:dyDescent="0.2">
      <c r="A15" t="s">
        <v>500</v>
      </c>
      <c r="R15">
        <v>5</v>
      </c>
      <c r="AC15" s="13">
        <f t="shared" si="0"/>
        <v>5</v>
      </c>
      <c r="AD15" s="28"/>
      <c r="AE15" s="18"/>
    </row>
    <row r="16" spans="1:31" ht="13.5" customHeight="1" x14ac:dyDescent="0.2">
      <c r="A16" t="s">
        <v>501</v>
      </c>
      <c r="R16">
        <v>1</v>
      </c>
      <c r="AB16">
        <v>1</v>
      </c>
      <c r="AC16" s="13">
        <f t="shared" si="0"/>
        <v>2</v>
      </c>
      <c r="AD16" s="28"/>
      <c r="AE16" s="18"/>
    </row>
    <row r="17" spans="1:31" ht="13.5" customHeight="1" x14ac:dyDescent="0.2">
      <c r="A17" t="s">
        <v>503</v>
      </c>
      <c r="R17">
        <v>1</v>
      </c>
      <c r="AC17" s="13">
        <f t="shared" si="0"/>
        <v>1</v>
      </c>
      <c r="AD17" s="28"/>
      <c r="AE17" s="18"/>
    </row>
    <row r="18" spans="1:31" ht="13.5" customHeight="1" x14ac:dyDescent="0.2">
      <c r="A18" t="s">
        <v>504</v>
      </c>
      <c r="M18">
        <v>2</v>
      </c>
      <c r="N18">
        <v>1</v>
      </c>
      <c r="R18">
        <v>6</v>
      </c>
      <c r="S18">
        <v>2</v>
      </c>
      <c r="AC18" s="13">
        <f t="shared" si="0"/>
        <v>11</v>
      </c>
      <c r="AD18" s="28"/>
      <c r="AE18" s="18"/>
    </row>
    <row r="19" spans="1:31" ht="13.5" customHeight="1" x14ac:dyDescent="0.2">
      <c r="A19" s="2" t="s">
        <v>514</v>
      </c>
      <c r="R19">
        <v>3</v>
      </c>
      <c r="AC19" s="13">
        <f t="shared" si="0"/>
        <v>3</v>
      </c>
      <c r="AD19" s="28"/>
      <c r="AE19" s="18"/>
    </row>
    <row r="20" spans="1:31" ht="13.5" customHeight="1" x14ac:dyDescent="0.2">
      <c r="A20" t="s">
        <v>505</v>
      </c>
      <c r="S20">
        <v>1</v>
      </c>
      <c r="AC20" s="13">
        <f t="shared" si="0"/>
        <v>1</v>
      </c>
      <c r="AD20" s="28"/>
      <c r="AE20" s="18"/>
    </row>
    <row r="21" spans="1:31" ht="13.5" customHeight="1" x14ac:dyDescent="0.2">
      <c r="A21" t="s">
        <v>506</v>
      </c>
      <c r="AC21" s="13">
        <f t="shared" si="0"/>
        <v>0</v>
      </c>
      <c r="AD21" s="28"/>
      <c r="AE21" s="18"/>
    </row>
    <row r="22" spans="1:31" ht="13.5" customHeight="1" x14ac:dyDescent="0.2">
      <c r="A22" t="s">
        <v>507</v>
      </c>
      <c r="V22">
        <v>1</v>
      </c>
      <c r="Y22">
        <v>2</v>
      </c>
      <c r="AC22" s="13">
        <f t="shared" si="0"/>
        <v>3</v>
      </c>
      <c r="AD22" s="28"/>
      <c r="AE22" s="18"/>
    </row>
    <row r="23" spans="1:31" ht="13.5" customHeight="1" x14ac:dyDescent="0.2">
      <c r="A23" t="s">
        <v>508</v>
      </c>
      <c r="AC23" s="13">
        <f t="shared" si="0"/>
        <v>0</v>
      </c>
      <c r="AD23" s="28"/>
      <c r="AE23" s="18"/>
    </row>
    <row r="24" spans="1:31" ht="13.5" customHeight="1" x14ac:dyDescent="0.2">
      <c r="A24" t="s">
        <v>509</v>
      </c>
      <c r="D24">
        <v>1</v>
      </c>
      <c r="R24">
        <v>2</v>
      </c>
      <c r="X24">
        <v>1</v>
      </c>
      <c r="AB24">
        <v>1</v>
      </c>
      <c r="AC24" s="13">
        <f t="shared" si="0"/>
        <v>5</v>
      </c>
      <c r="AD24" s="28"/>
      <c r="AE24" s="18"/>
    </row>
    <row r="25" spans="1:31" ht="13.5" customHeight="1" x14ac:dyDescent="0.2">
      <c r="A25" t="s">
        <v>510</v>
      </c>
      <c r="R25">
        <v>1</v>
      </c>
      <c r="AC25" s="13">
        <f t="shared" si="0"/>
        <v>1</v>
      </c>
      <c r="AD25" s="28"/>
      <c r="AE25" s="18"/>
    </row>
    <row r="26" spans="1:31" ht="13.5" customHeight="1" x14ac:dyDescent="0.2">
      <c r="A26" t="s">
        <v>511</v>
      </c>
      <c r="T26">
        <v>1</v>
      </c>
      <c r="AC26" s="13">
        <f t="shared" si="0"/>
        <v>1</v>
      </c>
      <c r="AD26" s="28"/>
      <c r="AE26" s="18"/>
    </row>
    <row r="27" spans="1:31" ht="13.5" customHeight="1" x14ac:dyDescent="0.2">
      <c r="A27" t="s">
        <v>512</v>
      </c>
      <c r="Y27">
        <v>1</v>
      </c>
      <c r="AC27" s="13">
        <f t="shared" si="0"/>
        <v>1</v>
      </c>
      <c r="AD27" s="28"/>
      <c r="AE27" s="18"/>
    </row>
    <row r="28" spans="1:31" ht="13.5" customHeight="1" x14ac:dyDescent="0.2">
      <c r="A28" t="s">
        <v>513</v>
      </c>
      <c r="AC28" s="13">
        <f t="shared" si="0"/>
        <v>0</v>
      </c>
      <c r="AD28" s="28"/>
      <c r="AE28" s="18"/>
    </row>
    <row r="29" spans="1:31" ht="13.5" customHeight="1" x14ac:dyDescent="0.2">
      <c r="A29" t="s">
        <v>502</v>
      </c>
      <c r="D29">
        <v>1</v>
      </c>
      <c r="AC29" s="13">
        <f t="shared" si="0"/>
        <v>1</v>
      </c>
      <c r="AD29" s="28"/>
      <c r="AE29" s="18"/>
    </row>
    <row r="30" spans="1:31" ht="13.5" customHeight="1" x14ac:dyDescent="0.2">
      <c r="A30" s="8" t="s">
        <v>75</v>
      </c>
      <c r="AC30" s="13">
        <f t="shared" si="0"/>
        <v>0</v>
      </c>
      <c r="AD30" s="30"/>
      <c r="AE30" s="33"/>
    </row>
    <row r="31" spans="1:31" ht="13.5" customHeight="1" x14ac:dyDescent="0.2">
      <c r="A31" s="25" t="s">
        <v>115</v>
      </c>
      <c r="AC31" s="15">
        <f t="shared" si="0"/>
        <v>0</v>
      </c>
      <c r="AD31" s="29"/>
      <c r="AE31" s="33"/>
    </row>
    <row r="32" spans="1:31" ht="13.5" customHeight="1" x14ac:dyDescent="0.2">
      <c r="A32" s="26" t="s">
        <v>106</v>
      </c>
      <c r="B32" s="20">
        <f t="shared" ref="B32:AC32" si="1">SUM(B4:B31)</f>
        <v>0</v>
      </c>
      <c r="C32" s="21">
        <f t="shared" si="1"/>
        <v>0</v>
      </c>
      <c r="D32" s="21">
        <f t="shared" si="1"/>
        <v>2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3</v>
      </c>
      <c r="N32" s="21">
        <f t="shared" si="1"/>
        <v>2</v>
      </c>
      <c r="O32" s="21">
        <f t="shared" si="1"/>
        <v>0</v>
      </c>
      <c r="P32" s="21">
        <f t="shared" si="1"/>
        <v>0</v>
      </c>
      <c r="Q32" s="21">
        <f t="shared" si="1"/>
        <v>0</v>
      </c>
      <c r="R32" s="21">
        <f t="shared" si="1"/>
        <v>42</v>
      </c>
      <c r="S32" s="21">
        <f t="shared" si="1"/>
        <v>4</v>
      </c>
      <c r="T32" s="21">
        <f t="shared" si="1"/>
        <v>2</v>
      </c>
      <c r="U32" s="21">
        <f t="shared" si="1"/>
        <v>0</v>
      </c>
      <c r="V32" s="21">
        <f t="shared" si="1"/>
        <v>1</v>
      </c>
      <c r="W32" s="21">
        <f t="shared" si="1"/>
        <v>0</v>
      </c>
      <c r="X32" s="21">
        <f t="shared" si="1"/>
        <v>1</v>
      </c>
      <c r="Y32" s="21">
        <f t="shared" si="1"/>
        <v>5</v>
      </c>
      <c r="Z32" s="21">
        <f t="shared" si="1"/>
        <v>0</v>
      </c>
      <c r="AA32" s="21">
        <f t="shared" si="1"/>
        <v>0</v>
      </c>
      <c r="AB32" s="22">
        <f t="shared" si="1"/>
        <v>4</v>
      </c>
      <c r="AC32" s="23">
        <f t="shared" si="1"/>
        <v>66</v>
      </c>
      <c r="AD32" s="29"/>
      <c r="AE32" s="49"/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H196"/>
  <sheetViews>
    <sheetView workbookViewId="0">
      <pane xSplit="1" ySplit="3" topLeftCell="K4" activePane="bottomRight" state="frozen"/>
      <selection activeCell="U36" sqref="U36"/>
      <selection pane="topRight" activeCell="U36" sqref="U36"/>
      <selection pane="bottomLeft" activeCell="U36" sqref="U36"/>
      <selection pane="bottomRight" activeCell="U22" sqref="U22"/>
    </sheetView>
  </sheetViews>
  <sheetFormatPr defaultRowHeight="13.5" customHeight="1" x14ac:dyDescent="0.2"/>
  <cols>
    <col min="1" max="1" width="27.42578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0.28515625" customWidth="1"/>
    <col min="31" max="31" width="9.7109375" customWidth="1"/>
    <col min="33" max="33" width="35.85546875" customWidth="1"/>
    <col min="34" max="34" width="20.85546875" customWidth="1"/>
  </cols>
  <sheetData>
    <row r="1" spans="1:34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4" ht="13.5" customHeight="1" x14ac:dyDescent="0.2">
      <c r="B2" s="35"/>
    </row>
    <row r="3" spans="1:34" ht="41.25" customHeight="1" x14ac:dyDescent="0.2">
      <c r="A3" s="3" t="s">
        <v>1302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  <c r="AG3" s="36" t="s">
        <v>337</v>
      </c>
      <c r="AH3" s="37" t="s">
        <v>237</v>
      </c>
    </row>
    <row r="4" spans="1:34" ht="13.5" customHeight="1" x14ac:dyDescent="0.2">
      <c r="A4" t="s">
        <v>1431</v>
      </c>
      <c r="AC4" s="11">
        <f t="shared" ref="AC4:AC20" si="0">SUM(B4:AB4)</f>
        <v>0</v>
      </c>
      <c r="AD4" s="27"/>
      <c r="AE4" s="27"/>
      <c r="AG4" s="11" t="s">
        <v>1432</v>
      </c>
      <c r="AH4" s="38" t="s">
        <v>264</v>
      </c>
    </row>
    <row r="5" spans="1:34" ht="13.5" customHeight="1" x14ac:dyDescent="0.2">
      <c r="A5" s="2" t="s">
        <v>224</v>
      </c>
      <c r="P5">
        <v>1</v>
      </c>
      <c r="AC5" s="13">
        <f t="shared" si="0"/>
        <v>1</v>
      </c>
      <c r="AD5" s="28"/>
      <c r="AE5" s="28"/>
      <c r="AG5" s="13"/>
      <c r="AH5" s="39" t="s">
        <v>265</v>
      </c>
    </row>
    <row r="6" spans="1:34" ht="13.5" customHeight="1" x14ac:dyDescent="0.2">
      <c r="A6" t="s">
        <v>225</v>
      </c>
      <c r="R6">
        <v>2</v>
      </c>
      <c r="AC6" s="13">
        <f t="shared" si="0"/>
        <v>2</v>
      </c>
      <c r="AD6" s="28"/>
      <c r="AE6" s="28"/>
      <c r="AG6" s="13"/>
      <c r="AH6" s="39" t="s">
        <v>266</v>
      </c>
    </row>
    <row r="7" spans="1:34" ht="13.5" customHeight="1" x14ac:dyDescent="0.2">
      <c r="A7" t="s">
        <v>226</v>
      </c>
      <c r="D7">
        <v>1</v>
      </c>
      <c r="R7">
        <v>1</v>
      </c>
      <c r="AC7" s="13">
        <f t="shared" si="0"/>
        <v>2</v>
      </c>
      <c r="AD7" s="28"/>
      <c r="AE7" s="28"/>
      <c r="AG7" s="13"/>
      <c r="AH7" s="39" t="s">
        <v>267</v>
      </c>
    </row>
    <row r="8" spans="1:34" ht="13.5" customHeight="1" x14ac:dyDescent="0.2">
      <c r="A8" s="2" t="s">
        <v>339</v>
      </c>
      <c r="R8">
        <v>1</v>
      </c>
      <c r="AC8" s="13">
        <f t="shared" si="0"/>
        <v>1</v>
      </c>
      <c r="AD8" s="28"/>
      <c r="AE8" s="28"/>
      <c r="AG8" s="15"/>
      <c r="AH8" s="40" t="s">
        <v>268</v>
      </c>
    </row>
    <row r="9" spans="1:34" ht="13.5" customHeight="1" x14ac:dyDescent="0.2">
      <c r="A9" t="s">
        <v>227</v>
      </c>
      <c r="D9">
        <v>2</v>
      </c>
      <c r="R9">
        <v>2</v>
      </c>
      <c r="S9">
        <v>1</v>
      </c>
      <c r="T9">
        <v>27</v>
      </c>
      <c r="AB9">
        <v>2</v>
      </c>
      <c r="AC9" s="13">
        <f t="shared" si="0"/>
        <v>34</v>
      </c>
      <c r="AD9" s="28"/>
      <c r="AE9" s="28"/>
      <c r="AG9" s="11" t="s">
        <v>225</v>
      </c>
      <c r="AH9" s="38" t="s">
        <v>304</v>
      </c>
    </row>
    <row r="10" spans="1:34" ht="13.5" customHeight="1" x14ac:dyDescent="0.2">
      <c r="A10" t="s">
        <v>228</v>
      </c>
      <c r="AC10" s="13">
        <f t="shared" si="0"/>
        <v>0</v>
      </c>
      <c r="AD10" s="28"/>
      <c r="AE10" s="28"/>
      <c r="AG10" s="13"/>
      <c r="AH10" s="39" t="s">
        <v>238</v>
      </c>
    </row>
    <row r="11" spans="1:34" ht="13.5" customHeight="1" x14ac:dyDescent="0.2">
      <c r="A11" t="s">
        <v>229</v>
      </c>
      <c r="P11">
        <v>1</v>
      </c>
      <c r="S11">
        <v>1</v>
      </c>
      <c r="T11">
        <v>3</v>
      </c>
      <c r="V11">
        <v>1</v>
      </c>
      <c r="AC11" s="13">
        <f t="shared" si="0"/>
        <v>6</v>
      </c>
      <c r="AD11" s="28"/>
      <c r="AE11" s="28"/>
      <c r="AG11" s="13"/>
      <c r="AH11" s="39" t="s">
        <v>239</v>
      </c>
    </row>
    <row r="12" spans="1:34" ht="13.5" customHeight="1" x14ac:dyDescent="0.2">
      <c r="A12" t="s">
        <v>230</v>
      </c>
      <c r="AC12" s="13">
        <f t="shared" si="0"/>
        <v>0</v>
      </c>
      <c r="AD12" s="28"/>
      <c r="AE12" s="28"/>
      <c r="AG12" s="13"/>
      <c r="AH12" s="39" t="s">
        <v>240</v>
      </c>
    </row>
    <row r="13" spans="1:34" ht="13.5" customHeight="1" x14ac:dyDescent="0.2">
      <c r="A13" t="s">
        <v>340</v>
      </c>
      <c r="T13">
        <v>1</v>
      </c>
      <c r="AB13">
        <v>2</v>
      </c>
      <c r="AC13" s="13">
        <f t="shared" si="0"/>
        <v>3</v>
      </c>
      <c r="AD13" s="28"/>
      <c r="AE13" s="28"/>
      <c r="AG13" s="13"/>
      <c r="AH13" s="39" t="s">
        <v>241</v>
      </c>
    </row>
    <row r="14" spans="1:34" ht="13.5" customHeight="1" x14ac:dyDescent="0.2">
      <c r="A14" t="s">
        <v>231</v>
      </c>
      <c r="D14">
        <v>1</v>
      </c>
      <c r="S14">
        <v>1</v>
      </c>
      <c r="T14">
        <v>1</v>
      </c>
      <c r="AC14" s="13">
        <f t="shared" si="0"/>
        <v>3</v>
      </c>
      <c r="AD14" s="28"/>
      <c r="AE14" s="28"/>
      <c r="AG14" s="15"/>
      <c r="AH14" s="40" t="s">
        <v>242</v>
      </c>
    </row>
    <row r="15" spans="1:34" ht="13.5" customHeight="1" x14ac:dyDescent="0.2">
      <c r="A15" t="s">
        <v>232</v>
      </c>
      <c r="K15">
        <v>1</v>
      </c>
      <c r="R15">
        <v>2</v>
      </c>
      <c r="T15">
        <v>3</v>
      </c>
      <c r="AC15" s="13">
        <f t="shared" si="0"/>
        <v>6</v>
      </c>
      <c r="AD15" s="28"/>
      <c r="AE15" s="28"/>
      <c r="AG15" s="11" t="s">
        <v>306</v>
      </c>
      <c r="AH15" s="38" t="s">
        <v>305</v>
      </c>
    </row>
    <row r="16" spans="1:34" ht="13.5" customHeight="1" x14ac:dyDescent="0.2">
      <c r="A16" t="s">
        <v>233</v>
      </c>
      <c r="P16">
        <v>1</v>
      </c>
      <c r="R16">
        <v>2</v>
      </c>
      <c r="Y16">
        <v>1</v>
      </c>
      <c r="AC16" s="13">
        <f t="shared" si="0"/>
        <v>4</v>
      </c>
      <c r="AD16" s="28"/>
      <c r="AE16" s="28"/>
      <c r="AG16" s="13"/>
      <c r="AH16" s="39" t="s">
        <v>247</v>
      </c>
    </row>
    <row r="17" spans="1:34" ht="13.5" customHeight="1" x14ac:dyDescent="0.2">
      <c r="A17" t="s">
        <v>234</v>
      </c>
      <c r="K17">
        <v>1</v>
      </c>
      <c r="P17">
        <v>1</v>
      </c>
      <c r="S17">
        <v>3</v>
      </c>
      <c r="T17">
        <v>14</v>
      </c>
      <c r="AB17">
        <v>1</v>
      </c>
      <c r="AC17" s="13">
        <f t="shared" si="0"/>
        <v>20</v>
      </c>
      <c r="AD17" s="28"/>
      <c r="AE17" s="28"/>
      <c r="AG17" s="13"/>
      <c r="AH17" s="39" t="s">
        <v>248</v>
      </c>
    </row>
    <row r="18" spans="1:34" ht="13.5" customHeight="1" x14ac:dyDescent="0.2">
      <c r="A18" t="s">
        <v>235</v>
      </c>
      <c r="AC18" s="13">
        <f t="shared" si="0"/>
        <v>0</v>
      </c>
      <c r="AD18" s="28"/>
      <c r="AE18" s="28"/>
      <c r="AG18" s="13"/>
      <c r="AH18" s="39" t="s">
        <v>249</v>
      </c>
    </row>
    <row r="19" spans="1:34" ht="13.5" customHeight="1" x14ac:dyDescent="0.2">
      <c r="A19" t="s">
        <v>236</v>
      </c>
      <c r="D19">
        <v>3</v>
      </c>
      <c r="G19">
        <v>1</v>
      </c>
      <c r="T19">
        <v>1</v>
      </c>
      <c r="AB19">
        <v>1</v>
      </c>
      <c r="AC19" s="13">
        <f t="shared" si="0"/>
        <v>6</v>
      </c>
      <c r="AD19" s="28"/>
      <c r="AE19" s="28"/>
      <c r="AG19" s="15"/>
      <c r="AH19" s="40" t="s">
        <v>250</v>
      </c>
    </row>
    <row r="20" spans="1:34" ht="13.5" customHeight="1" x14ac:dyDescent="0.2">
      <c r="A20" s="2" t="s">
        <v>75</v>
      </c>
      <c r="W20">
        <v>1</v>
      </c>
      <c r="AC20" s="18">
        <f t="shared" si="0"/>
        <v>1</v>
      </c>
      <c r="AD20" s="51"/>
      <c r="AE20" s="33"/>
      <c r="AG20" s="11" t="s">
        <v>308</v>
      </c>
      <c r="AH20" s="38" t="s">
        <v>307</v>
      </c>
    </row>
    <row r="21" spans="1:34" ht="13.5" customHeight="1" x14ac:dyDescent="0.2">
      <c r="A21" s="25" t="s">
        <v>115</v>
      </c>
      <c r="AC21" s="15">
        <f>SUM(B21:AB21)</f>
        <v>0</v>
      </c>
      <c r="AD21" s="29"/>
      <c r="AE21" s="33"/>
      <c r="AG21" s="13"/>
      <c r="AH21" s="39" t="s">
        <v>251</v>
      </c>
    </row>
    <row r="22" spans="1:34" ht="13.5" customHeight="1" x14ac:dyDescent="0.2">
      <c r="A22" s="26" t="s">
        <v>106</v>
      </c>
      <c r="B22" s="20">
        <f t="shared" ref="B22:AC22" si="1">SUM(B4:B21)</f>
        <v>0</v>
      </c>
      <c r="C22" s="21">
        <f t="shared" si="1"/>
        <v>0</v>
      </c>
      <c r="D22" s="21">
        <f t="shared" si="1"/>
        <v>7</v>
      </c>
      <c r="E22" s="21">
        <f t="shared" si="1"/>
        <v>0</v>
      </c>
      <c r="F22" s="21">
        <f t="shared" si="1"/>
        <v>0</v>
      </c>
      <c r="G22" s="21">
        <f t="shared" si="1"/>
        <v>1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1">
        <f t="shared" si="1"/>
        <v>2</v>
      </c>
      <c r="L22" s="21">
        <f t="shared" si="1"/>
        <v>0</v>
      </c>
      <c r="M22" s="21">
        <f t="shared" si="1"/>
        <v>0</v>
      </c>
      <c r="N22" s="21">
        <f t="shared" si="1"/>
        <v>0</v>
      </c>
      <c r="O22" s="21">
        <f t="shared" si="1"/>
        <v>0</v>
      </c>
      <c r="P22" s="21">
        <f t="shared" si="1"/>
        <v>4</v>
      </c>
      <c r="Q22" s="21">
        <f t="shared" si="1"/>
        <v>0</v>
      </c>
      <c r="R22" s="21">
        <f t="shared" si="1"/>
        <v>10</v>
      </c>
      <c r="S22" s="21">
        <f t="shared" si="1"/>
        <v>6</v>
      </c>
      <c r="T22" s="21">
        <f t="shared" si="1"/>
        <v>50</v>
      </c>
      <c r="U22" s="21">
        <f t="shared" si="1"/>
        <v>0</v>
      </c>
      <c r="V22" s="21">
        <f t="shared" si="1"/>
        <v>1</v>
      </c>
      <c r="W22" s="21">
        <f t="shared" si="1"/>
        <v>1</v>
      </c>
      <c r="X22" s="21">
        <f t="shared" si="1"/>
        <v>0</v>
      </c>
      <c r="Y22" s="21">
        <f t="shared" si="1"/>
        <v>1</v>
      </c>
      <c r="Z22" s="21">
        <f t="shared" si="1"/>
        <v>0</v>
      </c>
      <c r="AA22" s="21">
        <f t="shared" si="1"/>
        <v>0</v>
      </c>
      <c r="AB22" s="22">
        <f t="shared" si="1"/>
        <v>6</v>
      </c>
      <c r="AC22" s="23">
        <f t="shared" si="1"/>
        <v>89</v>
      </c>
      <c r="AD22" s="29"/>
      <c r="AE22" s="23"/>
      <c r="AG22" s="13"/>
      <c r="AH22" s="39" t="s">
        <v>252</v>
      </c>
    </row>
    <row r="23" spans="1:34" ht="13.5" customHeight="1" x14ac:dyDescent="0.2">
      <c r="AG23" s="13"/>
      <c r="AH23" s="39" t="s">
        <v>253</v>
      </c>
    </row>
    <row r="24" spans="1:34" ht="13.5" customHeight="1" x14ac:dyDescent="0.2">
      <c r="AG24" s="13"/>
      <c r="AH24" s="39" t="s">
        <v>254</v>
      </c>
    </row>
    <row r="25" spans="1:34" ht="13.5" customHeight="1" x14ac:dyDescent="0.2">
      <c r="AG25" s="15"/>
      <c r="AH25" s="40" t="s">
        <v>255</v>
      </c>
    </row>
    <row r="26" spans="1:34" ht="13.5" customHeight="1" x14ac:dyDescent="0.2">
      <c r="AG26" s="11" t="s">
        <v>328</v>
      </c>
      <c r="AH26" s="38" t="s">
        <v>327</v>
      </c>
    </row>
    <row r="27" spans="1:34" ht="13.5" customHeight="1" x14ac:dyDescent="0.2">
      <c r="AG27" s="13" t="s">
        <v>329</v>
      </c>
      <c r="AH27" s="39" t="s">
        <v>291</v>
      </c>
    </row>
    <row r="28" spans="1:34" ht="13.5" customHeight="1" x14ac:dyDescent="0.2">
      <c r="AG28" s="13"/>
      <c r="AH28" s="39" t="s">
        <v>292</v>
      </c>
    </row>
    <row r="29" spans="1:34" ht="13.5" customHeight="1" x14ac:dyDescent="0.2">
      <c r="AG29" s="15"/>
      <c r="AH29" s="40" t="s">
        <v>293</v>
      </c>
    </row>
    <row r="30" spans="1:34" ht="13.5" customHeight="1" x14ac:dyDescent="0.2">
      <c r="AG30" s="11" t="s">
        <v>310</v>
      </c>
      <c r="AH30" s="38" t="s">
        <v>309</v>
      </c>
    </row>
    <row r="31" spans="1:34" ht="13.5" customHeight="1" x14ac:dyDescent="0.2">
      <c r="AG31" s="13"/>
      <c r="AH31" s="39" t="s">
        <v>274</v>
      </c>
    </row>
    <row r="32" spans="1:34" ht="13.5" customHeight="1" x14ac:dyDescent="0.2">
      <c r="AG32" s="13"/>
      <c r="AH32" s="39" t="s">
        <v>275</v>
      </c>
    </row>
    <row r="33" spans="33:34" ht="13.5" customHeight="1" x14ac:dyDescent="0.2">
      <c r="AG33" s="15"/>
      <c r="AH33" s="40" t="s">
        <v>276</v>
      </c>
    </row>
    <row r="34" spans="33:34" ht="13.5" customHeight="1" x14ac:dyDescent="0.2">
      <c r="AG34" s="11" t="s">
        <v>311</v>
      </c>
      <c r="AH34" s="38" t="s">
        <v>312</v>
      </c>
    </row>
    <row r="35" spans="33:34" ht="13.5" customHeight="1" x14ac:dyDescent="0.2">
      <c r="AG35" s="13"/>
      <c r="AH35" s="39" t="s">
        <v>277</v>
      </c>
    </row>
    <row r="36" spans="33:34" ht="13.5" customHeight="1" x14ac:dyDescent="0.2">
      <c r="AG36" s="13"/>
      <c r="AH36" s="39" t="s">
        <v>278</v>
      </c>
    </row>
    <row r="37" spans="33:34" ht="13.5" customHeight="1" x14ac:dyDescent="0.2">
      <c r="AG37" s="13"/>
      <c r="AH37" s="39" t="s">
        <v>279</v>
      </c>
    </row>
    <row r="38" spans="33:34" ht="13.5" customHeight="1" x14ac:dyDescent="0.2">
      <c r="AG38" s="13"/>
      <c r="AH38" s="39" t="s">
        <v>280</v>
      </c>
    </row>
    <row r="39" spans="33:34" ht="13.5" customHeight="1" x14ac:dyDescent="0.2">
      <c r="AG39" s="15"/>
      <c r="AH39" s="40" t="s">
        <v>281</v>
      </c>
    </row>
    <row r="40" spans="33:34" ht="13.5" customHeight="1" x14ac:dyDescent="0.2">
      <c r="AG40" s="11" t="s">
        <v>313</v>
      </c>
      <c r="AH40" s="38" t="s">
        <v>314</v>
      </c>
    </row>
    <row r="41" spans="33:34" ht="13.5" customHeight="1" x14ac:dyDescent="0.2">
      <c r="AG41" s="13"/>
      <c r="AH41" s="39" t="s">
        <v>244</v>
      </c>
    </row>
    <row r="42" spans="33:34" ht="13.5" customHeight="1" x14ac:dyDescent="0.2">
      <c r="AG42" s="13"/>
      <c r="AH42" s="39" t="s">
        <v>245</v>
      </c>
    </row>
    <row r="43" spans="33:34" ht="13.5" customHeight="1" x14ac:dyDescent="0.2">
      <c r="AG43" s="15"/>
      <c r="AH43" s="40" t="s">
        <v>246</v>
      </c>
    </row>
    <row r="44" spans="33:34" ht="13.5" customHeight="1" x14ac:dyDescent="0.2">
      <c r="AG44" s="20" t="s">
        <v>231</v>
      </c>
      <c r="AH44" s="22" t="s">
        <v>315</v>
      </c>
    </row>
    <row r="45" spans="33:34" ht="13.5" customHeight="1" x14ac:dyDescent="0.2">
      <c r="AG45" s="11" t="s">
        <v>338</v>
      </c>
      <c r="AH45" s="38" t="s">
        <v>326</v>
      </c>
    </row>
    <row r="46" spans="33:34" ht="13.5" customHeight="1" x14ac:dyDescent="0.2">
      <c r="AG46" s="13"/>
      <c r="AH46" s="39" t="s">
        <v>284</v>
      </c>
    </row>
    <row r="47" spans="33:34" ht="13.5" customHeight="1" x14ac:dyDescent="0.2">
      <c r="AG47" s="13"/>
      <c r="AH47" s="39" t="s">
        <v>285</v>
      </c>
    </row>
    <row r="48" spans="33:34" ht="13.5" customHeight="1" x14ac:dyDescent="0.2">
      <c r="AG48" s="13"/>
      <c r="AH48" s="39" t="s">
        <v>286</v>
      </c>
    </row>
    <row r="49" spans="33:34" ht="13.5" customHeight="1" x14ac:dyDescent="0.2">
      <c r="AG49" s="15"/>
      <c r="AH49" s="40" t="s">
        <v>287</v>
      </c>
    </row>
    <row r="50" spans="33:34" ht="13.5" customHeight="1" x14ac:dyDescent="0.2">
      <c r="AG50" s="13" t="s">
        <v>331</v>
      </c>
      <c r="AH50" s="39" t="s">
        <v>330</v>
      </c>
    </row>
    <row r="51" spans="33:34" ht="13.5" customHeight="1" x14ac:dyDescent="0.2">
      <c r="AG51" s="13" t="s">
        <v>332</v>
      </c>
      <c r="AH51" s="39" t="s">
        <v>288</v>
      </c>
    </row>
    <row r="52" spans="33:34" ht="13.5" customHeight="1" x14ac:dyDescent="0.2">
      <c r="AG52" s="13"/>
      <c r="AH52" s="39" t="s">
        <v>289</v>
      </c>
    </row>
    <row r="53" spans="33:34" ht="13.5" customHeight="1" x14ac:dyDescent="0.2">
      <c r="AG53" s="15"/>
      <c r="AH53" s="40" t="s">
        <v>290</v>
      </c>
    </row>
    <row r="54" spans="33:34" ht="13.5" customHeight="1" x14ac:dyDescent="0.2">
      <c r="AG54" s="11" t="s">
        <v>322</v>
      </c>
      <c r="AH54" s="38" t="s">
        <v>318</v>
      </c>
    </row>
    <row r="55" spans="33:34" ht="13.5" customHeight="1" x14ac:dyDescent="0.2">
      <c r="AG55" s="13"/>
      <c r="AH55" s="39" t="s">
        <v>256</v>
      </c>
    </row>
    <row r="56" spans="33:34" ht="13.5" customHeight="1" x14ac:dyDescent="0.2">
      <c r="AG56" s="13" t="s">
        <v>320</v>
      </c>
      <c r="AH56" s="39" t="s">
        <v>257</v>
      </c>
    </row>
    <row r="57" spans="33:34" ht="13.5" customHeight="1" x14ac:dyDescent="0.2">
      <c r="AG57" s="13"/>
      <c r="AH57" s="39" t="s">
        <v>258</v>
      </c>
    </row>
    <row r="58" spans="33:34" ht="13.5" customHeight="1" x14ac:dyDescent="0.2">
      <c r="AG58" s="13"/>
      <c r="AH58" s="39" t="s">
        <v>259</v>
      </c>
    </row>
    <row r="59" spans="33:34" ht="13.5" customHeight="1" x14ac:dyDescent="0.2">
      <c r="AG59" s="13"/>
      <c r="AH59" s="39" t="s">
        <v>319</v>
      </c>
    </row>
    <row r="60" spans="33:34" ht="13.5" customHeight="1" x14ac:dyDescent="0.2">
      <c r="AG60" s="13" t="s">
        <v>321</v>
      </c>
      <c r="AH60" s="39" t="s">
        <v>260</v>
      </c>
    </row>
    <row r="61" spans="33:34" ht="13.5" customHeight="1" x14ac:dyDescent="0.2">
      <c r="AG61" s="13"/>
      <c r="AH61" s="39" t="s">
        <v>261</v>
      </c>
    </row>
    <row r="62" spans="33:34" ht="13.5" customHeight="1" x14ac:dyDescent="0.2">
      <c r="AG62" s="13"/>
      <c r="AH62" s="39" t="s">
        <v>262</v>
      </c>
    </row>
    <row r="63" spans="33:34" ht="13.5" customHeight="1" x14ac:dyDescent="0.2">
      <c r="AG63" s="15"/>
      <c r="AH63" s="40" t="s">
        <v>263</v>
      </c>
    </row>
    <row r="64" spans="33:34" ht="13.5" customHeight="1" x14ac:dyDescent="0.2">
      <c r="AG64" s="11" t="s">
        <v>324</v>
      </c>
      <c r="AH64" s="38" t="s">
        <v>323</v>
      </c>
    </row>
    <row r="65" spans="33:34" ht="13.5" customHeight="1" x14ac:dyDescent="0.2">
      <c r="AG65" s="13" t="s">
        <v>325</v>
      </c>
      <c r="AH65" s="39" t="s">
        <v>282</v>
      </c>
    </row>
    <row r="66" spans="33:34" ht="13.5" customHeight="1" x14ac:dyDescent="0.2">
      <c r="AG66" s="15"/>
      <c r="AH66" s="40" t="s">
        <v>283</v>
      </c>
    </row>
    <row r="67" spans="33:34" ht="13.5" customHeight="1" x14ac:dyDescent="0.2">
      <c r="AG67" s="11" t="s">
        <v>316</v>
      </c>
      <c r="AH67" s="38" t="s">
        <v>317</v>
      </c>
    </row>
    <row r="68" spans="33:34" ht="13.5" customHeight="1" x14ac:dyDescent="0.2">
      <c r="AG68" s="13"/>
      <c r="AH68" s="39" t="s">
        <v>269</v>
      </c>
    </row>
    <row r="69" spans="33:34" ht="13.5" customHeight="1" x14ac:dyDescent="0.2">
      <c r="AG69" s="13"/>
      <c r="AH69" s="39" t="s">
        <v>270</v>
      </c>
    </row>
    <row r="70" spans="33:34" ht="13.5" customHeight="1" x14ac:dyDescent="0.2">
      <c r="AG70" s="13"/>
      <c r="AH70" s="39" t="s">
        <v>271</v>
      </c>
    </row>
    <row r="71" spans="33:34" ht="13.5" customHeight="1" x14ac:dyDescent="0.2">
      <c r="AG71" s="41"/>
      <c r="AH71" s="39" t="s">
        <v>272</v>
      </c>
    </row>
    <row r="72" spans="33:34" ht="13.5" customHeight="1" x14ac:dyDescent="0.2">
      <c r="AG72" s="15"/>
      <c r="AH72" s="40" t="s">
        <v>273</v>
      </c>
    </row>
    <row r="73" spans="33:34" ht="13.5" customHeight="1" x14ac:dyDescent="0.2">
      <c r="AG73" s="11" t="s">
        <v>334</v>
      </c>
      <c r="AH73" s="38" t="s">
        <v>333</v>
      </c>
    </row>
    <row r="74" spans="33:34" ht="13.5" customHeight="1" x14ac:dyDescent="0.2">
      <c r="AG74" s="13"/>
      <c r="AH74" s="39" t="s">
        <v>294</v>
      </c>
    </row>
    <row r="75" spans="33:34" ht="13.5" customHeight="1" x14ac:dyDescent="0.2">
      <c r="AG75" s="13"/>
      <c r="AH75" s="39" t="s">
        <v>295</v>
      </c>
    </row>
    <row r="76" spans="33:34" ht="13.5" customHeight="1" x14ac:dyDescent="0.2">
      <c r="AG76" s="13"/>
      <c r="AH76" s="39" t="s">
        <v>296</v>
      </c>
    </row>
    <row r="77" spans="33:34" ht="13.5" customHeight="1" x14ac:dyDescent="0.2">
      <c r="AG77" s="15"/>
      <c r="AH77" s="40" t="s">
        <v>297</v>
      </c>
    </row>
    <row r="78" spans="33:34" ht="13.5" customHeight="1" x14ac:dyDescent="0.2">
      <c r="AG78" s="11" t="s">
        <v>298</v>
      </c>
      <c r="AH78" s="38" t="s">
        <v>335</v>
      </c>
    </row>
    <row r="79" spans="33:34" ht="13.5" customHeight="1" x14ac:dyDescent="0.2">
      <c r="AG79" s="13" t="s">
        <v>336</v>
      </c>
      <c r="AH79" s="39" t="s">
        <v>299</v>
      </c>
    </row>
    <row r="80" spans="33:34" ht="13.5" customHeight="1" x14ac:dyDescent="0.2">
      <c r="AG80" s="13"/>
      <c r="AH80" s="39" t="s">
        <v>300</v>
      </c>
    </row>
    <row r="81" spans="33:34" ht="13.5" customHeight="1" x14ac:dyDescent="0.2">
      <c r="AG81" s="13"/>
      <c r="AH81" s="39" t="s">
        <v>301</v>
      </c>
    </row>
    <row r="82" spans="33:34" ht="13.5" customHeight="1" x14ac:dyDescent="0.2">
      <c r="AG82" s="15"/>
      <c r="AH82" s="40" t="s">
        <v>302</v>
      </c>
    </row>
    <row r="89" spans="33:34" ht="13.5" customHeight="1" x14ac:dyDescent="0.2">
      <c r="AG89" t="s">
        <v>243</v>
      </c>
    </row>
    <row r="95" spans="33:34" ht="13.5" customHeight="1" x14ac:dyDescent="0.2">
      <c r="AG95" t="s">
        <v>243</v>
      </c>
    </row>
    <row r="101" spans="33:33" ht="13.5" customHeight="1" x14ac:dyDescent="0.2">
      <c r="AG101" t="s">
        <v>243</v>
      </c>
    </row>
    <row r="108" spans="33:33" ht="13.5" customHeight="1" x14ac:dyDescent="0.2">
      <c r="AG108" t="s">
        <v>243</v>
      </c>
    </row>
    <row r="136" spans="33:33" ht="13.5" customHeight="1" x14ac:dyDescent="0.2">
      <c r="AG136" t="s">
        <v>303</v>
      </c>
    </row>
    <row r="138" spans="33:33" ht="13.5" customHeight="1" x14ac:dyDescent="0.2">
      <c r="AG138" t="s">
        <v>243</v>
      </c>
    </row>
    <row r="144" spans="33:33" ht="13.5" customHeight="1" x14ac:dyDescent="0.2">
      <c r="AG144" t="s">
        <v>243</v>
      </c>
    </row>
    <row r="152" spans="33:33" ht="13.5" customHeight="1" x14ac:dyDescent="0.2">
      <c r="AG152" t="s">
        <v>243</v>
      </c>
    </row>
    <row r="196" spans="33:33" ht="13.5" customHeight="1" x14ac:dyDescent="0.2">
      <c r="AG196" t="s">
        <v>243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F20"/>
  <sheetViews>
    <sheetView workbookViewId="0">
      <pane xSplit="1" ySplit="3" topLeftCell="C4" activePane="bottomRight" state="frozen"/>
      <selection activeCell="U36" sqref="U36"/>
      <selection pane="topRight" activeCell="U36" sqref="U36"/>
      <selection pane="bottomLeft" activeCell="U36" sqref="U36"/>
      <selection pane="bottomRight" activeCell="U16" sqref="U16"/>
    </sheetView>
  </sheetViews>
  <sheetFormatPr defaultRowHeight="13.5" customHeight="1" x14ac:dyDescent="0.2"/>
  <cols>
    <col min="1" max="1" width="24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2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1.25" customHeight="1" x14ac:dyDescent="0.2">
      <c r="A3" s="3" t="s">
        <v>1545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2" ht="13.5" customHeight="1" x14ac:dyDescent="0.2">
      <c r="A4" s="18" t="s">
        <v>1546</v>
      </c>
      <c r="AC4" s="11">
        <f t="shared" ref="AC4:AC13" si="0">SUM(C4:AB4)</f>
        <v>0</v>
      </c>
      <c r="AD4" s="27"/>
      <c r="AE4" s="45"/>
    </row>
    <row r="5" spans="1:32" ht="13.5" customHeight="1" x14ac:dyDescent="0.2">
      <c r="A5" t="s">
        <v>1547</v>
      </c>
      <c r="AC5" s="13">
        <f t="shared" si="0"/>
        <v>0</v>
      </c>
      <c r="AD5" s="28"/>
      <c r="AE5" s="46"/>
    </row>
    <row r="6" spans="1:32" ht="13.5" customHeight="1" x14ac:dyDescent="0.2">
      <c r="A6" t="s">
        <v>1548</v>
      </c>
      <c r="AC6" s="13">
        <f t="shared" si="0"/>
        <v>0</v>
      </c>
      <c r="AD6" s="28"/>
      <c r="AE6" s="46"/>
    </row>
    <row r="7" spans="1:32" ht="13.5" customHeight="1" x14ac:dyDescent="0.2">
      <c r="A7" t="s">
        <v>1549</v>
      </c>
      <c r="AC7" s="13">
        <f t="shared" si="0"/>
        <v>0</v>
      </c>
      <c r="AD7" s="28"/>
      <c r="AE7" s="46"/>
    </row>
    <row r="8" spans="1:32" ht="13.5" customHeight="1" x14ac:dyDescent="0.2">
      <c r="A8" t="s">
        <v>1550</v>
      </c>
      <c r="AC8" s="13">
        <f t="shared" si="0"/>
        <v>0</v>
      </c>
      <c r="AD8" s="28"/>
      <c r="AE8" s="46"/>
    </row>
    <row r="9" spans="1:32" ht="13.5" customHeight="1" x14ac:dyDescent="0.2">
      <c r="A9" t="s">
        <v>1551</v>
      </c>
      <c r="AC9" s="13">
        <f t="shared" si="0"/>
        <v>0</v>
      </c>
      <c r="AD9" s="28"/>
      <c r="AE9" s="46"/>
    </row>
    <row r="10" spans="1:32" ht="13.5" customHeight="1" x14ac:dyDescent="0.2">
      <c r="A10" t="s">
        <v>1552</v>
      </c>
      <c r="AC10" s="13">
        <f t="shared" si="0"/>
        <v>0</v>
      </c>
      <c r="AD10" s="28"/>
      <c r="AE10" s="46"/>
    </row>
    <row r="11" spans="1:32" ht="13.5" customHeight="1" x14ac:dyDescent="0.2">
      <c r="A11" t="s">
        <v>1553</v>
      </c>
      <c r="AC11" s="13">
        <f t="shared" si="0"/>
        <v>0</v>
      </c>
      <c r="AD11" s="28"/>
      <c r="AE11" s="46"/>
    </row>
    <row r="12" spans="1:32" ht="13.5" customHeight="1" x14ac:dyDescent="0.2">
      <c r="A12" t="s">
        <v>1554</v>
      </c>
      <c r="AC12" s="13">
        <f t="shared" si="0"/>
        <v>0</v>
      </c>
      <c r="AD12" s="28"/>
      <c r="AE12" s="46"/>
    </row>
    <row r="13" spans="1:32" ht="13.5" customHeight="1" x14ac:dyDescent="0.2">
      <c r="A13" t="s">
        <v>1555</v>
      </c>
      <c r="AC13" s="13">
        <f t="shared" si="0"/>
        <v>0</v>
      </c>
      <c r="AD13" s="28"/>
      <c r="AE13" s="46"/>
    </row>
    <row r="14" spans="1:32" ht="13.5" customHeight="1" x14ac:dyDescent="0.2">
      <c r="A14" s="8" t="s">
        <v>75</v>
      </c>
      <c r="AC14" s="13">
        <f>SUM(B14:AB14)</f>
        <v>0</v>
      </c>
      <c r="AD14" s="30"/>
      <c r="AE14" s="33"/>
    </row>
    <row r="15" spans="1:32" ht="13.5" customHeight="1" x14ac:dyDescent="0.2">
      <c r="A15" s="25" t="s">
        <v>115</v>
      </c>
      <c r="AC15" s="15">
        <f>SUM(B15:AB15)</f>
        <v>0</v>
      </c>
      <c r="AD15" s="29"/>
      <c r="AE15" s="33"/>
      <c r="AF15"/>
    </row>
    <row r="16" spans="1:32" ht="13.5" customHeight="1" x14ac:dyDescent="0.2">
      <c r="A16" s="26" t="s">
        <v>106</v>
      </c>
      <c r="B16" s="21">
        <f t="shared" ref="B16:AC16" si="1">SUM(B4:B15)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1">
        <f t="shared" si="1"/>
        <v>0</v>
      </c>
      <c r="V16" s="21">
        <f t="shared" si="1"/>
        <v>0</v>
      </c>
      <c r="W16" s="21">
        <f t="shared" si="1"/>
        <v>0</v>
      </c>
      <c r="X16" s="21">
        <f t="shared" si="1"/>
        <v>0</v>
      </c>
      <c r="Y16" s="21">
        <f t="shared" si="1"/>
        <v>0</v>
      </c>
      <c r="Z16" s="21">
        <f t="shared" si="1"/>
        <v>0</v>
      </c>
      <c r="AA16" s="21">
        <f t="shared" si="1"/>
        <v>0</v>
      </c>
      <c r="AB16" s="22">
        <f t="shared" si="1"/>
        <v>0</v>
      </c>
      <c r="AC16" s="23">
        <f t="shared" si="1"/>
        <v>0</v>
      </c>
      <c r="AD16" s="29"/>
      <c r="AE16" s="23"/>
      <c r="AF16"/>
    </row>
    <row r="20" spans="5:5" ht="13.5" customHeight="1" x14ac:dyDescent="0.2">
      <c r="E20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1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1" sqref="U11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.75" customHeight="1" x14ac:dyDescent="0.2">
      <c r="A3" s="3" t="s">
        <v>1438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1433</v>
      </c>
      <c r="AC4" s="11">
        <f t="shared" ref="AC4:AC10" si="0">SUM(B4:AB4)</f>
        <v>0</v>
      </c>
      <c r="AD4" s="27"/>
      <c r="AE4" s="17"/>
    </row>
    <row r="5" spans="1:32" ht="13.5" customHeight="1" x14ac:dyDescent="0.2">
      <c r="A5" s="2" t="s">
        <v>1434</v>
      </c>
      <c r="AC5" s="13">
        <f t="shared" si="0"/>
        <v>0</v>
      </c>
      <c r="AD5" s="28"/>
      <c r="AE5" s="18"/>
    </row>
    <row r="6" spans="1:32" ht="13.5" customHeight="1" x14ac:dyDescent="0.2">
      <c r="A6" s="8" t="s">
        <v>1435</v>
      </c>
      <c r="AC6" s="13">
        <f t="shared" si="0"/>
        <v>0</v>
      </c>
      <c r="AD6" s="28"/>
      <c r="AE6" s="18"/>
    </row>
    <row r="7" spans="1:32" ht="13.5" customHeight="1" x14ac:dyDescent="0.2">
      <c r="A7" s="8" t="s">
        <v>1436</v>
      </c>
      <c r="AC7" s="13">
        <f t="shared" si="0"/>
        <v>0</v>
      </c>
      <c r="AD7" s="28"/>
      <c r="AE7" s="18"/>
    </row>
    <row r="8" spans="1:32" ht="13.5" customHeight="1" x14ac:dyDescent="0.2">
      <c r="A8" s="8" t="s">
        <v>1437</v>
      </c>
      <c r="AC8" s="13">
        <f t="shared" si="0"/>
        <v>0</v>
      </c>
      <c r="AD8" s="28"/>
      <c r="AE8" s="18"/>
    </row>
    <row r="9" spans="1:32" ht="13.5" customHeight="1" x14ac:dyDescent="0.2">
      <c r="A9" s="8" t="s">
        <v>75</v>
      </c>
      <c r="AC9" s="13">
        <f t="shared" si="0"/>
        <v>0</v>
      </c>
      <c r="AD9" s="30"/>
      <c r="AE9" s="33"/>
      <c r="AF9"/>
    </row>
    <row r="10" spans="1:32" ht="13.5" customHeight="1" x14ac:dyDescent="0.2">
      <c r="A10" s="25" t="s">
        <v>115</v>
      </c>
      <c r="AC10" s="15">
        <f t="shared" si="0"/>
        <v>0</v>
      </c>
      <c r="AD10" s="29"/>
      <c r="AE10" s="33"/>
      <c r="AF10"/>
    </row>
    <row r="11" spans="1:32" ht="13.5" customHeight="1" x14ac:dyDescent="0.2">
      <c r="A11" s="26" t="s">
        <v>106</v>
      </c>
      <c r="B11" s="20">
        <f t="shared" ref="B11:AC11" si="1">SUM(B4:B10)</f>
        <v>0</v>
      </c>
      <c r="C11" s="21">
        <f t="shared" si="1"/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 t="shared" si="1"/>
        <v>0</v>
      </c>
      <c r="R11" s="2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1">
        <f t="shared" si="1"/>
        <v>0</v>
      </c>
      <c r="W11" s="21">
        <f t="shared" si="1"/>
        <v>0</v>
      </c>
      <c r="X11" s="21">
        <f t="shared" si="1"/>
        <v>0</v>
      </c>
      <c r="Y11" s="21">
        <f t="shared" si="1"/>
        <v>0</v>
      </c>
      <c r="Z11" s="21">
        <f t="shared" si="1"/>
        <v>0</v>
      </c>
      <c r="AA11" s="21">
        <f t="shared" si="1"/>
        <v>0</v>
      </c>
      <c r="AB11" s="22">
        <f t="shared" si="1"/>
        <v>0</v>
      </c>
      <c r="AC11" s="23">
        <f t="shared" si="1"/>
        <v>0</v>
      </c>
      <c r="AD11" s="29"/>
      <c r="AE11" s="49"/>
      <c r="AF11"/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7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7" sqref="U17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.75" customHeight="1" x14ac:dyDescent="0.2">
      <c r="A3" s="3" t="s">
        <v>1427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1380</v>
      </c>
      <c r="D4">
        <v>1</v>
      </c>
      <c r="S4">
        <v>1</v>
      </c>
      <c r="AC4" s="11">
        <f t="shared" ref="AC4:AC16" si="0">SUM(B4:AB4)</f>
        <v>2</v>
      </c>
      <c r="AD4" s="27"/>
      <c r="AE4" s="17"/>
    </row>
    <row r="5" spans="1:32" ht="13.5" customHeight="1" x14ac:dyDescent="0.2">
      <c r="A5" s="2" t="s">
        <v>1381</v>
      </c>
      <c r="AC5" s="13">
        <f t="shared" si="0"/>
        <v>0</v>
      </c>
      <c r="AD5" s="28"/>
      <c r="AE5" s="18"/>
    </row>
    <row r="6" spans="1:32" ht="13.5" customHeight="1" x14ac:dyDescent="0.2">
      <c r="A6" s="8" t="s">
        <v>1382</v>
      </c>
      <c r="AC6" s="13">
        <f t="shared" si="0"/>
        <v>0</v>
      </c>
      <c r="AD6" s="28"/>
      <c r="AE6" s="18"/>
    </row>
    <row r="7" spans="1:32" ht="13.5" customHeight="1" x14ac:dyDescent="0.2">
      <c r="A7" s="8" t="s">
        <v>1383</v>
      </c>
      <c r="AC7" s="13">
        <f t="shared" si="0"/>
        <v>0</v>
      </c>
      <c r="AD7" s="28"/>
      <c r="AE7" s="18"/>
    </row>
    <row r="8" spans="1:32" ht="13.5" customHeight="1" x14ac:dyDescent="0.2">
      <c r="A8" s="8" t="s">
        <v>1384</v>
      </c>
      <c r="AC8" s="13">
        <f t="shared" si="0"/>
        <v>0</v>
      </c>
      <c r="AD8" s="28"/>
      <c r="AE8" s="18"/>
    </row>
    <row r="9" spans="1:32" ht="13.5" customHeight="1" x14ac:dyDescent="0.2">
      <c r="A9" s="8" t="s">
        <v>1385</v>
      </c>
      <c r="AC9" s="13">
        <f t="shared" si="0"/>
        <v>0</v>
      </c>
      <c r="AD9" s="28"/>
      <c r="AE9" s="18"/>
    </row>
    <row r="10" spans="1:32" ht="13.5" customHeight="1" x14ac:dyDescent="0.2">
      <c r="A10" s="8" t="s">
        <v>1386</v>
      </c>
      <c r="AC10" s="13">
        <f t="shared" si="0"/>
        <v>0</v>
      </c>
      <c r="AD10" s="28"/>
      <c r="AE10" s="18"/>
    </row>
    <row r="11" spans="1:32" ht="13.5" customHeight="1" x14ac:dyDescent="0.2">
      <c r="A11" s="8" t="s">
        <v>1387</v>
      </c>
      <c r="D11">
        <v>1</v>
      </c>
      <c r="AC11" s="13">
        <f t="shared" si="0"/>
        <v>1</v>
      </c>
      <c r="AD11" s="28"/>
      <c r="AE11" s="18"/>
    </row>
    <row r="12" spans="1:32" ht="13.5" customHeight="1" x14ac:dyDescent="0.2">
      <c r="A12" s="8" t="s">
        <v>1388</v>
      </c>
      <c r="AC12" s="13">
        <f t="shared" si="0"/>
        <v>0</v>
      </c>
      <c r="AD12" s="28"/>
      <c r="AE12" s="18"/>
    </row>
    <row r="13" spans="1:32" ht="13.5" customHeight="1" x14ac:dyDescent="0.2">
      <c r="A13" s="8" t="s">
        <v>1389</v>
      </c>
      <c r="AB13">
        <v>1</v>
      </c>
      <c r="AC13" s="13">
        <f t="shared" si="0"/>
        <v>1</v>
      </c>
      <c r="AD13" s="28"/>
      <c r="AE13" s="18"/>
    </row>
    <row r="14" spans="1:32" ht="13.5" customHeight="1" x14ac:dyDescent="0.2">
      <c r="A14" s="8" t="s">
        <v>1390</v>
      </c>
      <c r="AC14" s="13">
        <f t="shared" si="0"/>
        <v>0</v>
      </c>
      <c r="AD14" s="28"/>
      <c r="AE14" s="18"/>
    </row>
    <row r="15" spans="1:32" ht="13.5" customHeight="1" x14ac:dyDescent="0.2">
      <c r="A15" s="8" t="s">
        <v>75</v>
      </c>
      <c r="B15">
        <v>1</v>
      </c>
      <c r="AC15" s="13">
        <f t="shared" si="0"/>
        <v>1</v>
      </c>
      <c r="AD15" s="30"/>
      <c r="AE15" s="33"/>
      <c r="AF15"/>
    </row>
    <row r="16" spans="1:32" ht="13.5" customHeight="1" x14ac:dyDescent="0.2">
      <c r="A16" s="25" t="s">
        <v>115</v>
      </c>
      <c r="AC16" s="15">
        <f t="shared" si="0"/>
        <v>0</v>
      </c>
      <c r="AD16" s="29"/>
      <c r="AE16" s="33"/>
      <c r="AF16"/>
    </row>
    <row r="17" spans="1:32" ht="13.5" customHeight="1" x14ac:dyDescent="0.2">
      <c r="A17" s="26" t="s">
        <v>106</v>
      </c>
      <c r="B17" s="20">
        <f t="shared" ref="B17:AC17" si="1">SUM(B4:B16)</f>
        <v>1</v>
      </c>
      <c r="C17" s="21">
        <f t="shared" si="1"/>
        <v>0</v>
      </c>
      <c r="D17" s="21">
        <f t="shared" si="1"/>
        <v>2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1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2">
        <f t="shared" si="1"/>
        <v>1</v>
      </c>
      <c r="AC17" s="23">
        <f t="shared" si="1"/>
        <v>5</v>
      </c>
      <c r="AD17" s="29"/>
      <c r="AE17" s="49"/>
      <c r="AF17"/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F17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7" sqref="U17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" customHeight="1" x14ac:dyDescent="0.2">
      <c r="A3" s="3" t="s">
        <v>1592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1597</v>
      </c>
      <c r="AC4" s="11">
        <f t="shared" ref="AC4:AC16" si="0">SUM(B4:AB4)</f>
        <v>0</v>
      </c>
      <c r="AD4" s="27"/>
      <c r="AE4" s="17"/>
    </row>
    <row r="5" spans="1:32" ht="13.5" customHeight="1" x14ac:dyDescent="0.2">
      <c r="A5" s="2" t="s">
        <v>1593</v>
      </c>
      <c r="AC5" s="13">
        <f t="shared" si="0"/>
        <v>0</v>
      </c>
      <c r="AD5" s="28"/>
      <c r="AE5" s="18"/>
    </row>
    <row r="6" spans="1:32" ht="13.5" customHeight="1" x14ac:dyDescent="0.2">
      <c r="A6" s="8" t="s">
        <v>1594</v>
      </c>
      <c r="AC6" s="13">
        <f t="shared" si="0"/>
        <v>0</v>
      </c>
      <c r="AD6" s="28"/>
      <c r="AE6" s="18"/>
    </row>
    <row r="7" spans="1:32" ht="13.5" customHeight="1" x14ac:dyDescent="0.2">
      <c r="A7" s="8" t="s">
        <v>1602</v>
      </c>
      <c r="AC7" s="13">
        <f t="shared" si="0"/>
        <v>0</v>
      </c>
      <c r="AD7" s="28"/>
      <c r="AE7" s="18"/>
    </row>
    <row r="8" spans="1:32" ht="13.5" customHeight="1" x14ac:dyDescent="0.2">
      <c r="A8" s="8" t="s">
        <v>1595</v>
      </c>
      <c r="AC8" s="13">
        <f t="shared" si="0"/>
        <v>0</v>
      </c>
      <c r="AD8" s="28"/>
      <c r="AE8" s="18"/>
    </row>
    <row r="9" spans="1:32" ht="13.5" customHeight="1" x14ac:dyDescent="0.2">
      <c r="A9" s="8" t="s">
        <v>1596</v>
      </c>
      <c r="AC9" s="13">
        <f t="shared" si="0"/>
        <v>0</v>
      </c>
      <c r="AD9" s="28"/>
      <c r="AE9" s="18"/>
    </row>
    <row r="10" spans="1:32" ht="13.5" customHeight="1" x14ac:dyDescent="0.2">
      <c r="A10" s="8" t="s">
        <v>1592</v>
      </c>
      <c r="AC10" s="13">
        <f t="shared" si="0"/>
        <v>0</v>
      </c>
      <c r="AD10" s="28"/>
      <c r="AE10" s="18"/>
    </row>
    <row r="11" spans="1:32" ht="13.5" customHeight="1" x14ac:dyDescent="0.2">
      <c r="A11" s="8" t="s">
        <v>1598</v>
      </c>
      <c r="AC11" s="13"/>
      <c r="AD11" s="28"/>
      <c r="AE11" s="18"/>
    </row>
    <row r="12" spans="1:32" ht="13.5" customHeight="1" x14ac:dyDescent="0.2">
      <c r="A12" s="8" t="s">
        <v>1599</v>
      </c>
      <c r="AC12" s="13"/>
      <c r="AD12" s="28"/>
      <c r="AE12" s="18"/>
    </row>
    <row r="13" spans="1:32" ht="13.5" customHeight="1" x14ac:dyDescent="0.2">
      <c r="A13" s="8" t="s">
        <v>1600</v>
      </c>
      <c r="AC13" s="13"/>
      <c r="AD13" s="28"/>
      <c r="AE13" s="18"/>
    </row>
    <row r="14" spans="1:32" ht="13.5" customHeight="1" x14ac:dyDescent="0.2">
      <c r="A14" s="8" t="s">
        <v>1601</v>
      </c>
      <c r="AC14" s="13"/>
      <c r="AD14" s="28"/>
      <c r="AE14" s="18"/>
    </row>
    <row r="15" spans="1:32" ht="13.5" customHeight="1" x14ac:dyDescent="0.2">
      <c r="A15" s="8" t="s">
        <v>75</v>
      </c>
      <c r="AC15" s="13">
        <f t="shared" si="0"/>
        <v>0</v>
      </c>
      <c r="AD15" s="30"/>
      <c r="AE15" s="33"/>
      <c r="AF15"/>
    </row>
    <row r="16" spans="1:32" ht="13.5" customHeight="1" x14ac:dyDescent="0.2">
      <c r="A16" s="25" t="s">
        <v>115</v>
      </c>
      <c r="AC16" s="15">
        <f t="shared" si="0"/>
        <v>0</v>
      </c>
      <c r="AD16" s="29"/>
      <c r="AE16" s="33"/>
      <c r="AF16"/>
    </row>
    <row r="17" spans="1:32" ht="13.5" customHeight="1" x14ac:dyDescent="0.2">
      <c r="A17" s="26" t="s">
        <v>106</v>
      </c>
      <c r="B17" s="20">
        <f t="shared" ref="B17:AC17" si="1">SUM(B4:B16)</f>
        <v>0</v>
      </c>
      <c r="C17" s="21">
        <f t="shared" si="1"/>
        <v>0</v>
      </c>
      <c r="D17" s="21">
        <f t="shared" si="1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2">
        <f t="shared" si="1"/>
        <v>0</v>
      </c>
      <c r="AC17" s="23">
        <f t="shared" si="1"/>
        <v>0</v>
      </c>
      <c r="AD17" s="29"/>
      <c r="AE17" s="49"/>
      <c r="AF17"/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AE15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AB15" sqref="B15:AB15"/>
    </sheetView>
  </sheetViews>
  <sheetFormatPr defaultRowHeight="13.5" customHeight="1" x14ac:dyDescent="0.2"/>
  <cols>
    <col min="1" max="1" width="14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57031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3.5" customHeight="1" x14ac:dyDescent="0.2">
      <c r="A3" s="3" t="s">
        <v>1303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515</v>
      </c>
      <c r="D4">
        <v>2</v>
      </c>
      <c r="S4">
        <v>1</v>
      </c>
      <c r="Y4">
        <v>1</v>
      </c>
      <c r="AB4">
        <v>8</v>
      </c>
      <c r="AC4" s="11">
        <f t="shared" ref="AC4:AC14" si="0">SUM(B4:AB4)</f>
        <v>12</v>
      </c>
      <c r="AD4" s="27"/>
      <c r="AE4" s="45">
        <f>6.436761</f>
        <v>6.4367609999999997</v>
      </c>
    </row>
    <row r="5" spans="1:31" ht="13.5" customHeight="1" x14ac:dyDescent="0.2">
      <c r="A5" s="2" t="s">
        <v>516</v>
      </c>
      <c r="J5">
        <v>1</v>
      </c>
      <c r="O5">
        <v>2</v>
      </c>
      <c r="R5">
        <v>1</v>
      </c>
      <c r="V5">
        <v>3</v>
      </c>
      <c r="AC5" s="13">
        <f t="shared" si="0"/>
        <v>7</v>
      </c>
      <c r="AD5" s="28"/>
      <c r="AE5" s="46">
        <f>2.706776</f>
        <v>2.7067760000000001</v>
      </c>
    </row>
    <row r="6" spans="1:31" ht="13.5" customHeight="1" x14ac:dyDescent="0.2">
      <c r="A6" s="2" t="s">
        <v>517</v>
      </c>
      <c r="I6">
        <v>1</v>
      </c>
      <c r="J6">
        <v>5</v>
      </c>
      <c r="K6">
        <v>1</v>
      </c>
      <c r="L6">
        <v>1</v>
      </c>
      <c r="N6">
        <v>3</v>
      </c>
      <c r="S6">
        <v>3</v>
      </c>
      <c r="V6">
        <v>2</v>
      </c>
      <c r="AC6" s="13">
        <f t="shared" si="0"/>
        <v>16</v>
      </c>
      <c r="AD6" s="28"/>
      <c r="AE6" s="46">
        <f>8.837172</f>
        <v>8.8371720000000007</v>
      </c>
    </row>
    <row r="7" spans="1:31" ht="13.5" customHeight="1" x14ac:dyDescent="0.2">
      <c r="A7" s="2" t="s">
        <v>518</v>
      </c>
      <c r="D7">
        <v>2</v>
      </c>
      <c r="J7">
        <v>1</v>
      </c>
      <c r="K7">
        <v>1</v>
      </c>
      <c r="N7">
        <v>1</v>
      </c>
      <c r="S7">
        <v>3</v>
      </c>
      <c r="T7">
        <v>1</v>
      </c>
      <c r="AC7" s="13">
        <f t="shared" si="0"/>
        <v>9</v>
      </c>
      <c r="AD7" s="28"/>
      <c r="AE7" s="46">
        <f>9.426018</f>
        <v>9.4260179999999991</v>
      </c>
    </row>
    <row r="8" spans="1:31" ht="13.5" customHeight="1" x14ac:dyDescent="0.2">
      <c r="A8" s="2" t="s">
        <v>519</v>
      </c>
      <c r="J8">
        <v>1</v>
      </c>
      <c r="K8">
        <v>1</v>
      </c>
      <c r="T8">
        <v>1</v>
      </c>
      <c r="AC8" s="13">
        <f t="shared" si="0"/>
        <v>3</v>
      </c>
      <c r="AD8" s="28"/>
      <c r="AE8" s="46">
        <f>5.273637</f>
        <v>5.2736369999999999</v>
      </c>
    </row>
    <row r="9" spans="1:31" ht="13.5" customHeight="1" x14ac:dyDescent="0.2">
      <c r="A9" s="2" t="s">
        <v>520</v>
      </c>
      <c r="D9">
        <v>1</v>
      </c>
      <c r="J9">
        <v>1</v>
      </c>
      <c r="K9">
        <v>3</v>
      </c>
      <c r="T9">
        <v>1</v>
      </c>
      <c r="V9">
        <v>1</v>
      </c>
      <c r="AC9" s="13">
        <f t="shared" si="0"/>
        <v>7</v>
      </c>
      <c r="AD9" s="28"/>
      <c r="AE9" s="46">
        <f>3.122994</f>
        <v>3.1229939999999998</v>
      </c>
    </row>
    <row r="10" spans="1:31" ht="13.5" customHeight="1" x14ac:dyDescent="0.2">
      <c r="A10" s="2" t="s">
        <v>521</v>
      </c>
      <c r="R10">
        <v>1</v>
      </c>
      <c r="Y10">
        <v>5</v>
      </c>
      <c r="AB10">
        <v>3</v>
      </c>
      <c r="AC10" s="13">
        <f t="shared" si="0"/>
        <v>9</v>
      </c>
      <c r="AD10" s="28"/>
      <c r="AE10" s="46">
        <f>0.822726</f>
        <v>0.82272599999999996</v>
      </c>
    </row>
    <row r="11" spans="1:31" ht="13.5" customHeight="1" x14ac:dyDescent="0.2">
      <c r="A11" s="2" t="s">
        <v>522</v>
      </c>
      <c r="K11">
        <v>2</v>
      </c>
      <c r="AC11" s="13">
        <f t="shared" si="0"/>
        <v>2</v>
      </c>
      <c r="AD11" s="28"/>
      <c r="AE11" s="46">
        <f>3.669349</f>
        <v>3.669349</v>
      </c>
    </row>
    <row r="12" spans="1:31" ht="13.5" customHeight="1" x14ac:dyDescent="0.2">
      <c r="A12" s="2" t="s">
        <v>523</v>
      </c>
      <c r="I12">
        <v>1</v>
      </c>
      <c r="K12">
        <v>1</v>
      </c>
      <c r="R12">
        <v>1</v>
      </c>
      <c r="T12">
        <v>1</v>
      </c>
      <c r="Y12">
        <v>1</v>
      </c>
      <c r="AB12">
        <v>6</v>
      </c>
      <c r="AC12" s="13">
        <f t="shared" si="0"/>
        <v>11</v>
      </c>
      <c r="AD12" s="28"/>
      <c r="AE12" s="46">
        <f>4.524335</f>
        <v>4.5243349999999998</v>
      </c>
    </row>
    <row r="13" spans="1:31" ht="13.5" customHeight="1" x14ac:dyDescent="0.2">
      <c r="A13" s="8" t="s">
        <v>75</v>
      </c>
      <c r="I13">
        <v>1</v>
      </c>
      <c r="AC13" s="13">
        <f t="shared" si="0"/>
        <v>1</v>
      </c>
      <c r="AD13" s="30"/>
      <c r="AE13" s="50"/>
    </row>
    <row r="14" spans="1:31" ht="13.5" customHeight="1" x14ac:dyDescent="0.2">
      <c r="A14" s="25" t="s">
        <v>115</v>
      </c>
      <c r="AC14" s="15">
        <f t="shared" si="0"/>
        <v>0</v>
      </c>
      <c r="AD14" s="29"/>
      <c r="AE14" s="50"/>
    </row>
    <row r="15" spans="1:31" ht="13.5" customHeight="1" x14ac:dyDescent="0.2">
      <c r="A15" s="26" t="s">
        <v>106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3">
        <f>SUM(AC4:AC14)</f>
        <v>77</v>
      </c>
      <c r="AD15" s="29"/>
      <c r="AE15" s="53">
        <f>SUM(AE4:AE14)</f>
        <v>44.819767999999996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F22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2" sqref="U22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1304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18" t="s">
        <v>679</v>
      </c>
      <c r="U4" s="96">
        <v>1</v>
      </c>
      <c r="AC4" s="11">
        <f t="shared" ref="AC4:AC21" si="0">SUM(B4:AB4)</f>
        <v>1</v>
      </c>
      <c r="AD4" s="27"/>
      <c r="AE4" s="45"/>
    </row>
    <row r="5" spans="1:31" ht="13.5" customHeight="1" x14ac:dyDescent="0.2">
      <c r="A5" s="18" t="s">
        <v>688</v>
      </c>
      <c r="N5">
        <v>1</v>
      </c>
      <c r="R5">
        <v>1</v>
      </c>
      <c r="Y5">
        <v>1</v>
      </c>
      <c r="AC5" s="13">
        <f t="shared" si="0"/>
        <v>3</v>
      </c>
      <c r="AD5" s="28"/>
      <c r="AE5" s="46"/>
    </row>
    <row r="6" spans="1:31" ht="13.5" customHeight="1" x14ac:dyDescent="0.2">
      <c r="A6" s="18" t="s">
        <v>689</v>
      </c>
      <c r="P6">
        <v>1</v>
      </c>
      <c r="R6">
        <v>3</v>
      </c>
      <c r="W6">
        <v>3</v>
      </c>
      <c r="Y6">
        <v>4</v>
      </c>
      <c r="AC6" s="13">
        <f t="shared" si="0"/>
        <v>11</v>
      </c>
      <c r="AD6" s="28"/>
      <c r="AE6" s="46"/>
    </row>
    <row r="7" spans="1:31" ht="13.5" customHeight="1" x14ac:dyDescent="0.2">
      <c r="A7" s="18" t="s">
        <v>680</v>
      </c>
      <c r="D7">
        <v>1</v>
      </c>
      <c r="R7">
        <v>1</v>
      </c>
      <c r="S7">
        <v>1</v>
      </c>
      <c r="Y7">
        <v>1</v>
      </c>
      <c r="AC7" s="13">
        <f t="shared" si="0"/>
        <v>4</v>
      </c>
      <c r="AD7" s="28"/>
      <c r="AE7" s="46"/>
    </row>
    <row r="8" spans="1:31" ht="13.5" customHeight="1" x14ac:dyDescent="0.2">
      <c r="A8" s="18" t="s">
        <v>683</v>
      </c>
      <c r="AC8" s="13">
        <f t="shared" si="0"/>
        <v>0</v>
      </c>
      <c r="AD8" s="28"/>
      <c r="AE8" s="46"/>
    </row>
    <row r="9" spans="1:31" ht="13.5" customHeight="1" x14ac:dyDescent="0.2">
      <c r="A9" s="18" t="s">
        <v>686</v>
      </c>
      <c r="R9">
        <v>2</v>
      </c>
      <c r="U9" s="96">
        <v>1</v>
      </c>
      <c r="X9">
        <v>1</v>
      </c>
      <c r="Y9">
        <v>2</v>
      </c>
      <c r="AB9">
        <v>4</v>
      </c>
      <c r="AC9" s="13">
        <f t="shared" si="0"/>
        <v>10</v>
      </c>
      <c r="AD9" s="28"/>
      <c r="AE9" s="46"/>
    </row>
    <row r="10" spans="1:31" ht="13.5" customHeight="1" x14ac:dyDescent="0.2">
      <c r="A10" s="18" t="s">
        <v>682</v>
      </c>
      <c r="S10">
        <v>1</v>
      </c>
      <c r="AC10" s="13">
        <f t="shared" si="0"/>
        <v>1</v>
      </c>
      <c r="AD10" s="28"/>
      <c r="AE10" s="46"/>
    </row>
    <row r="11" spans="1:31" ht="13.5" customHeight="1" x14ac:dyDescent="0.2">
      <c r="A11" s="18" t="s">
        <v>685</v>
      </c>
      <c r="L11">
        <v>2</v>
      </c>
      <c r="N11">
        <v>1</v>
      </c>
      <c r="R11">
        <v>5</v>
      </c>
      <c r="W11">
        <v>1</v>
      </c>
      <c r="Y11">
        <v>2</v>
      </c>
      <c r="Z11">
        <v>1</v>
      </c>
      <c r="AB11">
        <v>2</v>
      </c>
      <c r="AC11" s="13">
        <f t="shared" si="0"/>
        <v>14</v>
      </c>
      <c r="AD11" s="28"/>
      <c r="AE11" s="46"/>
    </row>
    <row r="12" spans="1:31" ht="13.5" customHeight="1" x14ac:dyDescent="0.2">
      <c r="A12" s="18" t="s">
        <v>693</v>
      </c>
      <c r="N12">
        <v>1</v>
      </c>
      <c r="R12">
        <v>3</v>
      </c>
      <c r="S12">
        <v>1</v>
      </c>
      <c r="W12">
        <v>1</v>
      </c>
      <c r="Y12">
        <v>7</v>
      </c>
      <c r="AB12">
        <v>2</v>
      </c>
      <c r="AC12" s="13">
        <f t="shared" si="0"/>
        <v>15</v>
      </c>
      <c r="AD12" s="28"/>
      <c r="AE12" s="46"/>
    </row>
    <row r="13" spans="1:31" ht="13.5" customHeight="1" x14ac:dyDescent="0.2">
      <c r="A13" s="18" t="s">
        <v>694</v>
      </c>
      <c r="R13">
        <v>1</v>
      </c>
      <c r="S13">
        <v>1</v>
      </c>
      <c r="Y13">
        <v>8</v>
      </c>
      <c r="AC13" s="13">
        <f t="shared" si="0"/>
        <v>10</v>
      </c>
      <c r="AD13" s="28"/>
      <c r="AE13" s="46"/>
    </row>
    <row r="14" spans="1:31" ht="13.5" customHeight="1" x14ac:dyDescent="0.2">
      <c r="A14" s="18" t="s">
        <v>681</v>
      </c>
      <c r="S14">
        <v>1</v>
      </c>
      <c r="AB14">
        <v>1</v>
      </c>
      <c r="AC14" s="13">
        <f t="shared" si="0"/>
        <v>2</v>
      </c>
      <c r="AD14" s="28"/>
      <c r="AE14" s="46"/>
    </row>
    <row r="15" spans="1:31" ht="13.5" customHeight="1" x14ac:dyDescent="0.2">
      <c r="A15" s="18" t="s">
        <v>692</v>
      </c>
      <c r="AB15">
        <v>4</v>
      </c>
      <c r="AC15" s="13">
        <f t="shared" si="0"/>
        <v>4</v>
      </c>
      <c r="AD15" s="28"/>
      <c r="AE15" s="46"/>
    </row>
    <row r="16" spans="1:31" ht="13.5" customHeight="1" x14ac:dyDescent="0.2">
      <c r="A16" s="18" t="s">
        <v>690</v>
      </c>
      <c r="R16">
        <v>1</v>
      </c>
      <c r="T16">
        <v>1</v>
      </c>
      <c r="Y16">
        <v>5</v>
      </c>
      <c r="AC16" s="13">
        <f t="shared" si="0"/>
        <v>7</v>
      </c>
      <c r="AD16" s="28"/>
      <c r="AE16" s="46"/>
    </row>
    <row r="17" spans="1:32" ht="13.5" customHeight="1" x14ac:dyDescent="0.2">
      <c r="A17" s="18" t="s">
        <v>691</v>
      </c>
      <c r="J17">
        <v>1</v>
      </c>
      <c r="N17">
        <v>1</v>
      </c>
      <c r="R17">
        <v>3</v>
      </c>
      <c r="S17">
        <v>1</v>
      </c>
      <c r="V17">
        <v>2</v>
      </c>
      <c r="Y17">
        <v>10</v>
      </c>
      <c r="AB17">
        <v>1</v>
      </c>
      <c r="AC17" s="13">
        <f t="shared" si="0"/>
        <v>19</v>
      </c>
      <c r="AD17" s="28"/>
      <c r="AE17" s="46"/>
    </row>
    <row r="18" spans="1:32" ht="13.5" customHeight="1" x14ac:dyDescent="0.2">
      <c r="A18" s="18" t="s">
        <v>687</v>
      </c>
      <c r="L18">
        <v>1</v>
      </c>
      <c r="N18">
        <v>1</v>
      </c>
      <c r="U18" s="96">
        <v>2</v>
      </c>
      <c r="Y18">
        <v>1</v>
      </c>
      <c r="AC18" s="13">
        <f t="shared" si="0"/>
        <v>5</v>
      </c>
      <c r="AD18" s="28"/>
      <c r="AE18" s="46"/>
    </row>
    <row r="19" spans="1:32" ht="13.5" customHeight="1" x14ac:dyDescent="0.2">
      <c r="A19" s="18" t="s">
        <v>684</v>
      </c>
      <c r="Q19">
        <v>1</v>
      </c>
      <c r="V19">
        <v>4</v>
      </c>
      <c r="W19">
        <v>1</v>
      </c>
      <c r="AC19" s="13">
        <f t="shared" si="0"/>
        <v>6</v>
      </c>
      <c r="AD19" s="28"/>
      <c r="AE19" s="46"/>
    </row>
    <row r="20" spans="1:32" ht="13.5" customHeight="1" x14ac:dyDescent="0.2">
      <c r="A20" s="8" t="s">
        <v>75</v>
      </c>
      <c r="R20">
        <v>4</v>
      </c>
      <c r="U20" s="96">
        <v>1</v>
      </c>
      <c r="W20">
        <v>1</v>
      </c>
      <c r="Y20">
        <v>2</v>
      </c>
      <c r="AC20" s="13">
        <f t="shared" si="0"/>
        <v>8</v>
      </c>
      <c r="AD20" s="30"/>
      <c r="AE20" s="33"/>
    </row>
    <row r="21" spans="1:32" ht="13.5" customHeight="1" x14ac:dyDescent="0.2">
      <c r="A21" s="25" t="s">
        <v>115</v>
      </c>
      <c r="AC21" s="15">
        <f t="shared" si="0"/>
        <v>0</v>
      </c>
      <c r="AD21" s="29"/>
      <c r="AE21" s="33"/>
      <c r="AF21"/>
    </row>
    <row r="22" spans="1:32" ht="13.5" customHeight="1" x14ac:dyDescent="0.2">
      <c r="A22" s="26" t="s">
        <v>106</v>
      </c>
      <c r="B22" s="21">
        <f t="shared" ref="B22:AC22" si="1">SUM(B4:B21)</f>
        <v>0</v>
      </c>
      <c r="C22" s="21">
        <f t="shared" si="1"/>
        <v>0</v>
      </c>
      <c r="D22" s="21">
        <f t="shared" si="1"/>
        <v>1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1</v>
      </c>
      <c r="K22" s="21">
        <f t="shared" si="1"/>
        <v>0</v>
      </c>
      <c r="L22" s="21">
        <f t="shared" si="1"/>
        <v>3</v>
      </c>
      <c r="M22" s="21">
        <f t="shared" si="1"/>
        <v>0</v>
      </c>
      <c r="N22" s="21">
        <f t="shared" si="1"/>
        <v>5</v>
      </c>
      <c r="O22" s="21">
        <f t="shared" si="1"/>
        <v>0</v>
      </c>
      <c r="P22" s="21">
        <f t="shared" si="1"/>
        <v>1</v>
      </c>
      <c r="Q22" s="21">
        <f t="shared" si="1"/>
        <v>1</v>
      </c>
      <c r="R22" s="21">
        <f t="shared" si="1"/>
        <v>24</v>
      </c>
      <c r="S22" s="21">
        <f t="shared" si="1"/>
        <v>6</v>
      </c>
      <c r="T22" s="21">
        <f t="shared" si="1"/>
        <v>1</v>
      </c>
      <c r="U22" s="21">
        <f t="shared" si="1"/>
        <v>5</v>
      </c>
      <c r="V22" s="21">
        <f t="shared" si="1"/>
        <v>6</v>
      </c>
      <c r="W22" s="21">
        <f t="shared" si="1"/>
        <v>7</v>
      </c>
      <c r="X22" s="21">
        <f t="shared" si="1"/>
        <v>1</v>
      </c>
      <c r="Y22" s="21">
        <f t="shared" si="1"/>
        <v>43</v>
      </c>
      <c r="Z22" s="21">
        <f t="shared" si="1"/>
        <v>1</v>
      </c>
      <c r="AA22" s="21">
        <f t="shared" si="1"/>
        <v>0</v>
      </c>
      <c r="AB22" s="22">
        <f t="shared" si="1"/>
        <v>14</v>
      </c>
      <c r="AC22" s="23">
        <f t="shared" si="1"/>
        <v>120</v>
      </c>
      <c r="AD22" s="29"/>
      <c r="AE22" s="23"/>
      <c r="AF22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E37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5" sqref="U15"/>
    </sheetView>
  </sheetViews>
  <sheetFormatPr defaultRowHeight="13.5" customHeight="1" x14ac:dyDescent="0.2"/>
  <cols>
    <col min="1" max="1" width="14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3.5" customHeight="1" x14ac:dyDescent="0.2">
      <c r="A3" s="3" t="s">
        <v>1271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2" t="s">
        <v>610</v>
      </c>
      <c r="R4">
        <v>8</v>
      </c>
      <c r="AC4" s="11">
        <f t="shared" ref="AC4:AC14" si="0">SUM(B4:AB4)</f>
        <v>8</v>
      </c>
      <c r="AD4" s="27"/>
      <c r="AE4" s="17"/>
    </row>
    <row r="5" spans="1:31" ht="13.5" customHeight="1" x14ac:dyDescent="0.2">
      <c r="A5" s="2" t="s">
        <v>1272</v>
      </c>
      <c r="AC5" s="13">
        <f t="shared" si="0"/>
        <v>0</v>
      </c>
      <c r="AD5" s="28"/>
      <c r="AE5" s="18"/>
    </row>
    <row r="6" spans="1:31" ht="13.5" customHeight="1" x14ac:dyDescent="0.2">
      <c r="A6" s="2" t="s">
        <v>1036</v>
      </c>
      <c r="U6" s="96">
        <v>1</v>
      </c>
      <c r="AC6" s="13">
        <f t="shared" si="0"/>
        <v>1</v>
      </c>
      <c r="AD6" s="28"/>
      <c r="AE6" s="18"/>
    </row>
    <row r="7" spans="1:31" ht="13.5" customHeight="1" x14ac:dyDescent="0.2">
      <c r="A7" s="2" t="s">
        <v>723</v>
      </c>
      <c r="D7">
        <v>1</v>
      </c>
      <c r="AC7" s="13">
        <f t="shared" si="0"/>
        <v>1</v>
      </c>
      <c r="AD7" s="28"/>
      <c r="AE7" s="18"/>
    </row>
    <row r="8" spans="1:31" ht="13.5" customHeight="1" x14ac:dyDescent="0.2">
      <c r="A8" s="2" t="s">
        <v>1273</v>
      </c>
      <c r="O8">
        <v>1</v>
      </c>
      <c r="AB8">
        <v>5</v>
      </c>
      <c r="AC8" s="13">
        <f t="shared" si="0"/>
        <v>6</v>
      </c>
      <c r="AD8" s="28"/>
      <c r="AE8" s="18"/>
    </row>
    <row r="9" spans="1:31" ht="13.5" customHeight="1" x14ac:dyDescent="0.2">
      <c r="A9" s="2" t="s">
        <v>925</v>
      </c>
      <c r="R9">
        <v>2</v>
      </c>
      <c r="AC9" s="13">
        <f t="shared" si="0"/>
        <v>2</v>
      </c>
      <c r="AD9" s="28"/>
      <c r="AE9" s="18"/>
    </row>
    <row r="10" spans="1:31" ht="13.5" customHeight="1" x14ac:dyDescent="0.2">
      <c r="A10" s="2" t="s">
        <v>1274</v>
      </c>
      <c r="R10">
        <v>1</v>
      </c>
      <c r="T10">
        <v>1</v>
      </c>
      <c r="AC10" s="13">
        <f t="shared" si="0"/>
        <v>2</v>
      </c>
      <c r="AD10" s="28"/>
      <c r="AE10" s="18"/>
    </row>
    <row r="11" spans="1:31" ht="13.5" customHeight="1" x14ac:dyDescent="0.2">
      <c r="A11" s="2" t="s">
        <v>1275</v>
      </c>
      <c r="D11">
        <v>2</v>
      </c>
      <c r="R11">
        <v>8</v>
      </c>
      <c r="AC11" s="13">
        <f t="shared" si="0"/>
        <v>10</v>
      </c>
      <c r="AD11" s="28"/>
      <c r="AE11" s="18"/>
    </row>
    <row r="12" spans="1:31" ht="13.5" customHeight="1" x14ac:dyDescent="0.2">
      <c r="A12" s="2" t="s">
        <v>717</v>
      </c>
      <c r="D12">
        <v>2</v>
      </c>
      <c r="S12">
        <v>2</v>
      </c>
      <c r="AC12" s="13">
        <f t="shared" si="0"/>
        <v>4</v>
      </c>
      <c r="AD12" s="28"/>
      <c r="AE12" s="18"/>
    </row>
    <row r="13" spans="1:31" ht="13.5" customHeight="1" x14ac:dyDescent="0.2">
      <c r="A13" s="8" t="s">
        <v>75</v>
      </c>
      <c r="R13">
        <v>1</v>
      </c>
      <c r="AC13" s="13">
        <f t="shared" si="0"/>
        <v>1</v>
      </c>
      <c r="AD13" s="30"/>
      <c r="AE13" s="33"/>
    </row>
    <row r="14" spans="1:31" ht="13.5" customHeight="1" x14ac:dyDescent="0.2">
      <c r="A14" s="25" t="s">
        <v>115</v>
      </c>
      <c r="AC14" s="15">
        <f t="shared" si="0"/>
        <v>0</v>
      </c>
      <c r="AD14" s="29"/>
      <c r="AE14" s="33"/>
    </row>
    <row r="15" spans="1:31" ht="13.5" customHeight="1" x14ac:dyDescent="0.2">
      <c r="A15" s="26" t="s">
        <v>106</v>
      </c>
      <c r="B15" s="20">
        <f t="shared" ref="B15:AC15" si="1">SUM(B4:B14)</f>
        <v>0</v>
      </c>
      <c r="C15" s="21">
        <f t="shared" si="1"/>
        <v>0</v>
      </c>
      <c r="D15" s="21">
        <f t="shared" si="1"/>
        <v>5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1</v>
      </c>
      <c r="P15" s="21">
        <f t="shared" si="1"/>
        <v>0</v>
      </c>
      <c r="Q15" s="21">
        <f t="shared" si="1"/>
        <v>0</v>
      </c>
      <c r="R15" s="21">
        <f t="shared" si="1"/>
        <v>20</v>
      </c>
      <c r="S15" s="21">
        <f t="shared" si="1"/>
        <v>2</v>
      </c>
      <c r="T15" s="21">
        <f t="shared" si="1"/>
        <v>1</v>
      </c>
      <c r="U15" s="21">
        <f t="shared" si="1"/>
        <v>1</v>
      </c>
      <c r="V15" s="21">
        <f t="shared" si="1"/>
        <v>0</v>
      </c>
      <c r="W15" s="21">
        <f t="shared" si="1"/>
        <v>0</v>
      </c>
      <c r="X15" s="21">
        <f t="shared" si="1"/>
        <v>0</v>
      </c>
      <c r="Y15" s="21">
        <f t="shared" si="1"/>
        <v>0</v>
      </c>
      <c r="Z15" s="21">
        <f t="shared" si="1"/>
        <v>0</v>
      </c>
      <c r="AA15" s="21">
        <f t="shared" si="1"/>
        <v>0</v>
      </c>
      <c r="AB15" s="22">
        <f t="shared" si="1"/>
        <v>5</v>
      </c>
      <c r="AC15" s="23">
        <f t="shared" si="1"/>
        <v>35</v>
      </c>
      <c r="AD15" s="29"/>
      <c r="AE15" s="49"/>
    </row>
    <row r="37" spans="1:1" ht="13.5" customHeight="1" x14ac:dyDescent="0.2">
      <c r="A37" s="2" t="s">
        <v>243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F23"/>
  <sheetViews>
    <sheetView workbookViewId="0">
      <pane xSplit="1" ySplit="3" topLeftCell="E4" activePane="bottomRight" state="frozen"/>
      <selection activeCell="U36" sqref="U36"/>
      <selection pane="topRight" activeCell="U36" sqref="U36"/>
      <selection pane="bottomLeft" activeCell="U36" sqref="U36"/>
      <selection pane="bottomRight" activeCell="U19" sqref="U19"/>
    </sheetView>
  </sheetViews>
  <sheetFormatPr defaultRowHeight="13.5" customHeight="1" x14ac:dyDescent="0.2"/>
  <cols>
    <col min="1" max="1" width="24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3.5" customHeight="1" x14ac:dyDescent="0.2">
      <c r="A3" s="3" t="s">
        <v>1531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18" t="s">
        <v>1532</v>
      </c>
      <c r="AC4" s="11">
        <f t="shared" ref="AC4:AC16" si="0">SUM(C4:AB4)</f>
        <v>0</v>
      </c>
      <c r="AD4" s="27"/>
      <c r="AE4" s="45"/>
    </row>
    <row r="5" spans="1:31" ht="13.5" customHeight="1" x14ac:dyDescent="0.2">
      <c r="A5" t="s">
        <v>1533</v>
      </c>
      <c r="S5">
        <v>1</v>
      </c>
      <c r="AC5" s="13">
        <f t="shared" si="0"/>
        <v>1</v>
      </c>
      <c r="AD5" s="28"/>
      <c r="AE5" s="46"/>
    </row>
    <row r="6" spans="1:31" ht="13.5" customHeight="1" x14ac:dyDescent="0.2">
      <c r="A6" t="s">
        <v>1534</v>
      </c>
      <c r="AC6" s="13">
        <f t="shared" si="0"/>
        <v>0</v>
      </c>
      <c r="AD6" s="28"/>
      <c r="AE6" s="46"/>
    </row>
    <row r="7" spans="1:31" ht="13.5" customHeight="1" x14ac:dyDescent="0.2">
      <c r="A7" t="s">
        <v>1536</v>
      </c>
      <c r="AC7" s="13">
        <f t="shared" si="0"/>
        <v>0</v>
      </c>
      <c r="AD7" s="28"/>
      <c r="AE7" s="46"/>
    </row>
    <row r="8" spans="1:31" ht="13.5" customHeight="1" x14ac:dyDescent="0.2">
      <c r="A8" t="s">
        <v>1535</v>
      </c>
      <c r="AC8" s="13">
        <f t="shared" si="0"/>
        <v>0</v>
      </c>
      <c r="AD8" s="28"/>
      <c r="AE8" s="46"/>
    </row>
    <row r="9" spans="1:31" ht="13.5" customHeight="1" x14ac:dyDescent="0.2">
      <c r="A9" t="s">
        <v>1537</v>
      </c>
      <c r="AC9" s="13">
        <f t="shared" si="0"/>
        <v>0</v>
      </c>
      <c r="AD9" s="28"/>
      <c r="AE9" s="46"/>
    </row>
    <row r="10" spans="1:31" ht="13.5" customHeight="1" x14ac:dyDescent="0.2">
      <c r="A10" t="s">
        <v>1538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1539</v>
      </c>
      <c r="S11">
        <v>1</v>
      </c>
      <c r="V11">
        <v>1</v>
      </c>
      <c r="AC11" s="13">
        <f t="shared" si="0"/>
        <v>2</v>
      </c>
      <c r="AD11" s="28"/>
      <c r="AE11" s="46"/>
    </row>
    <row r="12" spans="1:31" ht="13.5" customHeight="1" x14ac:dyDescent="0.2">
      <c r="A12" t="s">
        <v>1540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1541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1542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1543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1544</v>
      </c>
      <c r="AC16" s="13">
        <f t="shared" si="0"/>
        <v>0</v>
      </c>
      <c r="AD16" s="28"/>
      <c r="AE16" s="46"/>
    </row>
    <row r="17" spans="1:32" ht="13.5" customHeight="1" x14ac:dyDescent="0.2">
      <c r="A17" s="8" t="s">
        <v>75</v>
      </c>
      <c r="J17">
        <v>1</v>
      </c>
      <c r="AC17" s="13">
        <f>SUM(B17:AB17)</f>
        <v>1</v>
      </c>
      <c r="AD17" s="30"/>
      <c r="AE17" s="33"/>
    </row>
    <row r="18" spans="1:32" ht="13.5" customHeight="1" x14ac:dyDescent="0.2">
      <c r="A18" s="25" t="s">
        <v>115</v>
      </c>
      <c r="AC18" s="15">
        <f>SUM(B18:AB18)</f>
        <v>0</v>
      </c>
      <c r="AD18" s="29"/>
      <c r="AE18" s="33"/>
      <c r="AF18"/>
    </row>
    <row r="19" spans="1:32" ht="13.5" customHeight="1" x14ac:dyDescent="0.2">
      <c r="A19" s="26" t="s">
        <v>106</v>
      </c>
      <c r="B19" s="21">
        <f t="shared" ref="B19:AC19" si="1">SUM(B4:B18)</f>
        <v>0</v>
      </c>
      <c r="C19" s="21">
        <f t="shared" si="1"/>
        <v>0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1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1">
        <f t="shared" si="1"/>
        <v>0</v>
      </c>
      <c r="R19" s="21">
        <f t="shared" si="1"/>
        <v>0</v>
      </c>
      <c r="S19" s="21">
        <f t="shared" si="1"/>
        <v>2</v>
      </c>
      <c r="T19" s="21">
        <f t="shared" si="1"/>
        <v>0</v>
      </c>
      <c r="U19" s="21">
        <f t="shared" si="1"/>
        <v>0</v>
      </c>
      <c r="V19" s="21">
        <f t="shared" si="1"/>
        <v>1</v>
      </c>
      <c r="W19" s="21">
        <f t="shared" si="1"/>
        <v>0</v>
      </c>
      <c r="X19" s="21">
        <f t="shared" si="1"/>
        <v>0</v>
      </c>
      <c r="Y19" s="21">
        <f t="shared" si="1"/>
        <v>0</v>
      </c>
      <c r="Z19" s="21">
        <f t="shared" si="1"/>
        <v>0</v>
      </c>
      <c r="AA19" s="21">
        <f t="shared" si="1"/>
        <v>0</v>
      </c>
      <c r="AB19" s="22">
        <f t="shared" si="1"/>
        <v>0</v>
      </c>
      <c r="AC19" s="23">
        <f t="shared" si="1"/>
        <v>4</v>
      </c>
      <c r="AD19" s="29"/>
      <c r="AE19" s="23"/>
      <c r="AF19"/>
    </row>
    <row r="23" spans="1:32" ht="13.5" customHeight="1" x14ac:dyDescent="0.2">
      <c r="E23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0" sqref="U10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0.5" customHeight="1" x14ac:dyDescent="0.2">
      <c r="A3" s="3" t="s">
        <v>1440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1441</v>
      </c>
      <c r="AC4" s="11">
        <f t="shared" ref="AC4:AC9" si="0">SUM(B4:AB4)</f>
        <v>0</v>
      </c>
      <c r="AD4" s="27"/>
      <c r="AE4" s="17"/>
    </row>
    <row r="5" spans="1:32" ht="13.5" customHeight="1" x14ac:dyDescent="0.2">
      <c r="A5" s="2" t="s">
        <v>1442</v>
      </c>
      <c r="D5">
        <v>1</v>
      </c>
      <c r="AC5" s="13">
        <f t="shared" si="0"/>
        <v>1</v>
      </c>
      <c r="AD5" s="28"/>
      <c r="AE5" s="18"/>
    </row>
    <row r="6" spans="1:32" ht="13.5" customHeight="1" x14ac:dyDescent="0.2">
      <c r="A6" s="8" t="s">
        <v>1443</v>
      </c>
      <c r="AC6" s="13">
        <f t="shared" si="0"/>
        <v>0</v>
      </c>
      <c r="AD6" s="28"/>
      <c r="AE6" s="18"/>
    </row>
    <row r="7" spans="1:32" ht="13.5" customHeight="1" x14ac:dyDescent="0.2">
      <c r="A7" s="8" t="s">
        <v>1444</v>
      </c>
      <c r="AC7" s="13">
        <f t="shared" si="0"/>
        <v>0</v>
      </c>
      <c r="AD7" s="28"/>
      <c r="AE7" s="18"/>
    </row>
    <row r="8" spans="1:32" ht="13.5" customHeight="1" x14ac:dyDescent="0.2">
      <c r="A8" s="8" t="s">
        <v>75</v>
      </c>
      <c r="AC8" s="13">
        <f t="shared" si="0"/>
        <v>0</v>
      </c>
      <c r="AD8" s="30"/>
      <c r="AE8" s="33"/>
      <c r="AF8"/>
    </row>
    <row r="9" spans="1:32" ht="13.5" customHeight="1" x14ac:dyDescent="0.2">
      <c r="A9" s="25" t="s">
        <v>115</v>
      </c>
      <c r="AC9" s="15">
        <f t="shared" si="0"/>
        <v>0</v>
      </c>
      <c r="AD9" s="29"/>
      <c r="AE9" s="33"/>
      <c r="AF9"/>
    </row>
    <row r="10" spans="1:32" ht="13.5" customHeight="1" x14ac:dyDescent="0.2">
      <c r="A10" s="26" t="s">
        <v>106</v>
      </c>
      <c r="B10" s="20">
        <f t="shared" ref="B10:AC10" si="1">SUM(B4:B9)</f>
        <v>0</v>
      </c>
      <c r="C10" s="21">
        <f t="shared" si="1"/>
        <v>0</v>
      </c>
      <c r="D10" s="21">
        <f t="shared" si="1"/>
        <v>1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1">
        <f t="shared" si="1"/>
        <v>0</v>
      </c>
      <c r="V10" s="21">
        <f t="shared" si="1"/>
        <v>0</v>
      </c>
      <c r="W10" s="21">
        <f t="shared" si="1"/>
        <v>0</v>
      </c>
      <c r="X10" s="21">
        <f t="shared" si="1"/>
        <v>0</v>
      </c>
      <c r="Y10" s="21">
        <f t="shared" si="1"/>
        <v>0</v>
      </c>
      <c r="Z10" s="21">
        <f t="shared" si="1"/>
        <v>0</v>
      </c>
      <c r="AA10" s="21">
        <f t="shared" si="1"/>
        <v>0</v>
      </c>
      <c r="AB10" s="22">
        <f t="shared" si="1"/>
        <v>0</v>
      </c>
      <c r="AC10" s="23">
        <f t="shared" si="1"/>
        <v>1</v>
      </c>
      <c r="AD10" s="29"/>
      <c r="AE10" s="49"/>
      <c r="AF10"/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"/>
  <sheetViews>
    <sheetView workbookViewId="0">
      <pane xSplit="1" ySplit="3" topLeftCell="G4" activePane="bottomRight" state="frozen"/>
      <selection activeCell="U36" sqref="U36"/>
      <selection pane="topRight" activeCell="U36" sqref="U36"/>
      <selection pane="bottomLeft" activeCell="U36" sqref="U36"/>
      <selection pane="bottomRight" activeCell="U10" sqref="U10"/>
    </sheetView>
  </sheetViews>
  <sheetFormatPr defaultRowHeight="13.5" customHeight="1" x14ac:dyDescent="0.2"/>
  <cols>
    <col min="1" max="1" width="28.28515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26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.75" customHeight="1" x14ac:dyDescent="0.2">
      <c r="A3" s="3" t="s">
        <v>1305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983</v>
      </c>
      <c r="AC4" s="11">
        <f t="shared" ref="AC4:AC9" si="0">SUM(B4:AB4)</f>
        <v>0</v>
      </c>
      <c r="AD4" s="27"/>
      <c r="AE4" s="45"/>
    </row>
    <row r="5" spans="1:31" ht="13.5" customHeight="1" x14ac:dyDescent="0.2">
      <c r="A5" t="s">
        <v>984</v>
      </c>
      <c r="AC5" s="13">
        <f t="shared" si="0"/>
        <v>0</v>
      </c>
      <c r="AD5" s="28"/>
      <c r="AE5" s="46"/>
    </row>
    <row r="6" spans="1:31" ht="13.5" customHeight="1" x14ac:dyDescent="0.2">
      <c r="A6" t="s">
        <v>985</v>
      </c>
      <c r="AC6" s="13">
        <f t="shared" si="0"/>
        <v>0</v>
      </c>
      <c r="AD6" s="28"/>
      <c r="AE6" s="46"/>
    </row>
    <row r="7" spans="1:31" ht="13.5" customHeight="1" x14ac:dyDescent="0.2">
      <c r="A7" t="s">
        <v>986</v>
      </c>
      <c r="AC7" s="13">
        <f t="shared" si="0"/>
        <v>0</v>
      </c>
      <c r="AD7" s="28"/>
      <c r="AE7" s="46"/>
    </row>
    <row r="8" spans="1:31" ht="13.5" customHeight="1" x14ac:dyDescent="0.2">
      <c r="A8" s="8" t="s">
        <v>75</v>
      </c>
      <c r="AC8" s="13">
        <f t="shared" si="0"/>
        <v>0</v>
      </c>
      <c r="AD8" s="30"/>
      <c r="AE8" s="33"/>
    </row>
    <row r="9" spans="1:31" ht="13.5" customHeight="1" x14ac:dyDescent="0.2">
      <c r="A9" s="25" t="s">
        <v>115</v>
      </c>
      <c r="AC9" s="15">
        <f t="shared" si="0"/>
        <v>0</v>
      </c>
      <c r="AD9" s="29"/>
      <c r="AE9" s="33"/>
    </row>
    <row r="10" spans="1:31" ht="13.5" customHeight="1" x14ac:dyDescent="0.2">
      <c r="A10" s="26" t="s">
        <v>106</v>
      </c>
      <c r="B10" s="20">
        <f t="shared" ref="B10:AC10" si="1">SUM(B4:B9)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1">
        <f t="shared" si="1"/>
        <v>0</v>
      </c>
      <c r="V10" s="21">
        <f t="shared" si="1"/>
        <v>0</v>
      </c>
      <c r="W10" s="21">
        <f t="shared" si="1"/>
        <v>0</v>
      </c>
      <c r="X10" s="21">
        <f t="shared" si="1"/>
        <v>0</v>
      </c>
      <c r="Y10" s="21">
        <f t="shared" si="1"/>
        <v>0</v>
      </c>
      <c r="Z10" s="21">
        <f t="shared" si="1"/>
        <v>0</v>
      </c>
      <c r="AA10" s="21">
        <f t="shared" si="1"/>
        <v>0</v>
      </c>
      <c r="AB10" s="22">
        <f t="shared" si="1"/>
        <v>0</v>
      </c>
      <c r="AC10" s="23">
        <f t="shared" si="1"/>
        <v>0</v>
      </c>
      <c r="AD10" s="29"/>
      <c r="AE10" s="23"/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F36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32" sqref="U32"/>
    </sheetView>
  </sheetViews>
  <sheetFormatPr defaultRowHeight="13.5" customHeight="1" x14ac:dyDescent="0.2"/>
  <cols>
    <col min="1" max="1" width="19.855468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1468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18" t="s">
        <v>1469</v>
      </c>
      <c r="AC4" s="11">
        <f t="shared" ref="AC4:AC31" si="0">SUM(B4:AB4)</f>
        <v>0</v>
      </c>
      <c r="AD4" s="27"/>
      <c r="AE4" s="45"/>
    </row>
    <row r="5" spans="1:31" ht="13.5" customHeight="1" x14ac:dyDescent="0.2">
      <c r="A5" s="18" t="s">
        <v>1470</v>
      </c>
      <c r="D5">
        <v>1</v>
      </c>
      <c r="S5">
        <v>1</v>
      </c>
      <c r="AC5" s="13">
        <f t="shared" si="0"/>
        <v>2</v>
      </c>
      <c r="AD5" s="28"/>
      <c r="AE5" s="46"/>
    </row>
    <row r="6" spans="1:31" ht="13.5" customHeight="1" x14ac:dyDescent="0.2">
      <c r="A6" s="18" t="s">
        <v>1471</v>
      </c>
      <c r="AC6" s="13">
        <f t="shared" si="0"/>
        <v>0</v>
      </c>
      <c r="AD6" s="28"/>
      <c r="AE6" s="46"/>
    </row>
    <row r="7" spans="1:31" ht="13.5" customHeight="1" x14ac:dyDescent="0.2">
      <c r="A7" s="18" t="s">
        <v>1472</v>
      </c>
      <c r="D7">
        <v>1</v>
      </c>
      <c r="R7">
        <v>1</v>
      </c>
      <c r="X7">
        <v>1</v>
      </c>
      <c r="AC7" s="13">
        <f t="shared" si="0"/>
        <v>3</v>
      </c>
      <c r="AD7" s="28"/>
      <c r="AE7" s="46"/>
    </row>
    <row r="8" spans="1:31" ht="13.5" customHeight="1" x14ac:dyDescent="0.2">
      <c r="A8" s="18" t="s">
        <v>1473</v>
      </c>
      <c r="AC8" s="13">
        <f t="shared" si="0"/>
        <v>0</v>
      </c>
      <c r="AD8" s="28"/>
      <c r="AE8" s="46"/>
    </row>
    <row r="9" spans="1:31" ht="13.5" customHeight="1" x14ac:dyDescent="0.2">
      <c r="A9" s="18" t="s">
        <v>1474</v>
      </c>
      <c r="AC9" s="13">
        <f t="shared" si="0"/>
        <v>0</v>
      </c>
      <c r="AD9" s="28"/>
      <c r="AE9" s="46"/>
    </row>
    <row r="10" spans="1:31" ht="13.5" customHeight="1" x14ac:dyDescent="0.2">
      <c r="A10" s="18" t="s">
        <v>1475</v>
      </c>
      <c r="AC10" s="13">
        <f t="shared" si="0"/>
        <v>0</v>
      </c>
      <c r="AD10" s="28"/>
      <c r="AE10" s="46"/>
    </row>
    <row r="11" spans="1:31" ht="13.5" customHeight="1" x14ac:dyDescent="0.2">
      <c r="A11" s="18" t="s">
        <v>1476</v>
      </c>
      <c r="AC11" s="13">
        <f t="shared" si="0"/>
        <v>0</v>
      </c>
      <c r="AD11" s="28"/>
      <c r="AE11" s="46"/>
    </row>
    <row r="12" spans="1:31" ht="13.5" customHeight="1" x14ac:dyDescent="0.2">
      <c r="A12" s="18" t="s">
        <v>1477</v>
      </c>
      <c r="AC12" s="13">
        <f t="shared" si="0"/>
        <v>0</v>
      </c>
      <c r="AD12" s="28"/>
      <c r="AE12" s="46"/>
    </row>
    <row r="13" spans="1:31" ht="13.5" customHeight="1" x14ac:dyDescent="0.2">
      <c r="A13" s="18" t="s">
        <v>1478</v>
      </c>
      <c r="AC13" s="13">
        <f t="shared" si="0"/>
        <v>0</v>
      </c>
      <c r="AD13" s="28"/>
      <c r="AE13" s="46"/>
    </row>
    <row r="14" spans="1:31" ht="13.5" customHeight="1" x14ac:dyDescent="0.2">
      <c r="A14" s="18" t="s">
        <v>1479</v>
      </c>
      <c r="AC14" s="13">
        <f t="shared" si="0"/>
        <v>0</v>
      </c>
      <c r="AD14" s="28"/>
      <c r="AE14" s="46"/>
    </row>
    <row r="15" spans="1:31" ht="13.5" customHeight="1" x14ac:dyDescent="0.2">
      <c r="A15" s="18" t="s">
        <v>1480</v>
      </c>
      <c r="AC15" s="13">
        <f t="shared" si="0"/>
        <v>0</v>
      </c>
      <c r="AD15" s="28"/>
      <c r="AE15" s="46"/>
    </row>
    <row r="16" spans="1:31" ht="13.5" customHeight="1" x14ac:dyDescent="0.2">
      <c r="A16" s="82" t="s">
        <v>1482</v>
      </c>
      <c r="AC16" s="13">
        <f t="shared" si="0"/>
        <v>0</v>
      </c>
      <c r="AD16" s="28"/>
      <c r="AE16" s="46"/>
    </row>
    <row r="17" spans="1:32" ht="13.5" customHeight="1" x14ac:dyDescent="0.2">
      <c r="A17" s="18" t="s">
        <v>1481</v>
      </c>
      <c r="D17">
        <v>1</v>
      </c>
      <c r="AC17" s="13">
        <f t="shared" si="0"/>
        <v>1</v>
      </c>
      <c r="AD17" s="28"/>
      <c r="AE17" s="46"/>
    </row>
    <row r="18" spans="1:32" ht="13.5" customHeight="1" x14ac:dyDescent="0.2">
      <c r="A18" s="18" t="s">
        <v>1483</v>
      </c>
      <c r="AC18" s="13">
        <f t="shared" si="0"/>
        <v>0</v>
      </c>
      <c r="AD18" s="28"/>
      <c r="AE18" s="46"/>
    </row>
    <row r="19" spans="1:32" ht="13.5" customHeight="1" x14ac:dyDescent="0.2">
      <c r="A19" s="18" t="s">
        <v>1484</v>
      </c>
      <c r="AC19" s="13">
        <f t="shared" si="0"/>
        <v>0</v>
      </c>
      <c r="AD19" s="28"/>
      <c r="AE19" s="46"/>
    </row>
    <row r="20" spans="1:32" ht="13.5" customHeight="1" x14ac:dyDescent="0.2">
      <c r="A20" s="18" t="s">
        <v>1485</v>
      </c>
      <c r="AC20" s="13">
        <f t="shared" si="0"/>
        <v>0</v>
      </c>
      <c r="AD20" s="28"/>
      <c r="AE20" s="46"/>
    </row>
    <row r="21" spans="1:32" ht="13.5" customHeight="1" x14ac:dyDescent="0.2">
      <c r="A21" s="18" t="s">
        <v>1486</v>
      </c>
      <c r="AC21" s="13">
        <f t="shared" si="0"/>
        <v>0</v>
      </c>
      <c r="AD21" s="28"/>
      <c r="AE21" s="46"/>
    </row>
    <row r="22" spans="1:32" ht="13.5" customHeight="1" x14ac:dyDescent="0.2">
      <c r="A22" s="18" t="s">
        <v>1487</v>
      </c>
      <c r="AC22" s="13">
        <f t="shared" si="0"/>
        <v>0</v>
      </c>
      <c r="AD22" s="28"/>
      <c r="AE22" s="46"/>
    </row>
    <row r="23" spans="1:32" ht="13.5" customHeight="1" x14ac:dyDescent="0.2">
      <c r="A23" s="18" t="s">
        <v>1488</v>
      </c>
      <c r="AC23" s="13">
        <f t="shared" si="0"/>
        <v>0</v>
      </c>
      <c r="AD23" s="28"/>
      <c r="AE23" s="46"/>
    </row>
    <row r="24" spans="1:32" ht="13.5" customHeight="1" x14ac:dyDescent="0.2">
      <c r="A24" s="18" t="s">
        <v>1489</v>
      </c>
      <c r="AC24" s="13">
        <f t="shared" si="0"/>
        <v>0</v>
      </c>
      <c r="AD24" s="28"/>
      <c r="AE24" s="46"/>
    </row>
    <row r="25" spans="1:32" ht="13.5" customHeight="1" x14ac:dyDescent="0.2">
      <c r="A25" s="18" t="s">
        <v>1490</v>
      </c>
      <c r="AC25" s="13">
        <f t="shared" si="0"/>
        <v>0</v>
      </c>
      <c r="AD25" s="28"/>
      <c r="AE25" s="46"/>
    </row>
    <row r="26" spans="1:32" ht="13.5" customHeight="1" x14ac:dyDescent="0.2">
      <c r="A26" s="18" t="s">
        <v>1491</v>
      </c>
      <c r="AC26" s="13">
        <f t="shared" si="0"/>
        <v>0</v>
      </c>
      <c r="AD26" s="28"/>
      <c r="AE26" s="46"/>
    </row>
    <row r="27" spans="1:32" ht="13.5" customHeight="1" x14ac:dyDescent="0.2">
      <c r="A27" s="18" t="s">
        <v>1492</v>
      </c>
      <c r="AC27" s="13">
        <f t="shared" si="0"/>
        <v>0</v>
      </c>
      <c r="AD27" s="28"/>
      <c r="AE27" s="46"/>
    </row>
    <row r="28" spans="1:32" ht="13.5" customHeight="1" x14ac:dyDescent="0.2">
      <c r="A28" s="18" t="s">
        <v>1493</v>
      </c>
      <c r="AC28" s="13">
        <f t="shared" si="0"/>
        <v>0</v>
      </c>
      <c r="AD28" s="28"/>
      <c r="AE28" s="46"/>
    </row>
    <row r="29" spans="1:32" ht="13.5" customHeight="1" x14ac:dyDescent="0.2">
      <c r="A29" s="18" t="s">
        <v>1494</v>
      </c>
      <c r="AC29" s="13">
        <f t="shared" si="0"/>
        <v>0</v>
      </c>
      <c r="AD29" s="28"/>
      <c r="AE29" s="46"/>
    </row>
    <row r="30" spans="1:32" ht="13.5" customHeight="1" x14ac:dyDescent="0.2">
      <c r="A30" s="8" t="s">
        <v>75</v>
      </c>
      <c r="AC30" s="13">
        <f t="shared" si="0"/>
        <v>0</v>
      </c>
      <c r="AD30" s="30"/>
      <c r="AE30" s="33"/>
    </row>
    <row r="31" spans="1:32" ht="13.5" customHeight="1" x14ac:dyDescent="0.2">
      <c r="A31" s="25" t="s">
        <v>115</v>
      </c>
      <c r="AC31" s="15">
        <f t="shared" si="0"/>
        <v>0</v>
      </c>
      <c r="AD31" s="29"/>
      <c r="AE31" s="33"/>
      <c r="AF31"/>
    </row>
    <row r="32" spans="1:32" ht="13.5" customHeight="1" x14ac:dyDescent="0.2">
      <c r="A32" s="26" t="s">
        <v>106</v>
      </c>
      <c r="B32" s="21">
        <f t="shared" ref="B32:AC32" si="1">SUM(B4:B31)</f>
        <v>0</v>
      </c>
      <c r="C32" s="21">
        <f t="shared" si="1"/>
        <v>0</v>
      </c>
      <c r="D32" s="21">
        <f t="shared" si="1"/>
        <v>3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1">
        <f t="shared" si="1"/>
        <v>0</v>
      </c>
      <c r="R32" s="21">
        <f t="shared" si="1"/>
        <v>1</v>
      </c>
      <c r="S32" s="21">
        <f t="shared" si="1"/>
        <v>1</v>
      </c>
      <c r="T32" s="21">
        <f t="shared" si="1"/>
        <v>0</v>
      </c>
      <c r="U32" s="21">
        <f t="shared" si="1"/>
        <v>0</v>
      </c>
      <c r="V32" s="21">
        <f t="shared" si="1"/>
        <v>0</v>
      </c>
      <c r="W32" s="21">
        <f t="shared" si="1"/>
        <v>0</v>
      </c>
      <c r="X32" s="21">
        <f t="shared" si="1"/>
        <v>1</v>
      </c>
      <c r="Y32" s="21">
        <f t="shared" si="1"/>
        <v>0</v>
      </c>
      <c r="Z32" s="21">
        <f t="shared" si="1"/>
        <v>0</v>
      </c>
      <c r="AA32" s="21">
        <f t="shared" si="1"/>
        <v>0</v>
      </c>
      <c r="AB32" s="22">
        <f t="shared" si="1"/>
        <v>0</v>
      </c>
      <c r="AC32" s="23">
        <f t="shared" si="1"/>
        <v>6</v>
      </c>
      <c r="AD32" s="29"/>
      <c r="AE32" s="23"/>
      <c r="AF32"/>
    </row>
    <row r="36" spans="5:5" ht="13.5" customHeight="1" x14ac:dyDescent="0.2">
      <c r="E36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G92"/>
  <sheetViews>
    <sheetView workbookViewId="0">
      <pane xSplit="1" ySplit="3" topLeftCell="T55" activePane="bottomRight" state="frozen"/>
      <selection activeCell="U36" sqref="U36"/>
      <selection pane="topRight" activeCell="U36" sqref="U36"/>
      <selection pane="bottomLeft" activeCell="U36" sqref="U36"/>
      <selection pane="bottomRight" activeCell="U82" sqref="U82"/>
    </sheetView>
  </sheetViews>
  <sheetFormatPr defaultRowHeight="13.5" customHeight="1" x14ac:dyDescent="0.2"/>
  <cols>
    <col min="1" max="1" width="23.42578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  <col min="33" max="33" width="32.28515625" customWidth="1"/>
  </cols>
  <sheetData>
    <row r="1" spans="1:33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3" ht="13.5" customHeight="1" x14ac:dyDescent="0.2">
      <c r="B2" s="35"/>
    </row>
    <row r="3" spans="1:33" ht="42.75" customHeight="1" x14ac:dyDescent="0.2">
      <c r="A3" s="3" t="s">
        <v>1357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1369</v>
      </c>
      <c r="AE3" s="31" t="s">
        <v>382</v>
      </c>
      <c r="AG3" s="59" t="s">
        <v>678</v>
      </c>
    </row>
    <row r="4" spans="1:33" ht="13.5" customHeight="1" x14ac:dyDescent="0.2">
      <c r="A4" s="18" t="s">
        <v>1365</v>
      </c>
      <c r="AC4" s="11">
        <f t="shared" ref="AC4:AC35" si="0">SUM(B4:AB4)</f>
        <v>0</v>
      </c>
      <c r="AD4" s="85">
        <v>18004</v>
      </c>
      <c r="AE4" s="87">
        <v>0.55810000000000004</v>
      </c>
      <c r="AG4" s="83" t="s">
        <v>715</v>
      </c>
    </row>
    <row r="5" spans="1:33" ht="13.5" customHeight="1" x14ac:dyDescent="0.2">
      <c r="A5" s="18" t="s">
        <v>641</v>
      </c>
      <c r="AC5" s="13">
        <f t="shared" si="0"/>
        <v>0</v>
      </c>
      <c r="AD5" s="85">
        <v>67279</v>
      </c>
      <c r="AE5" s="88">
        <v>0.28459699999999999</v>
      </c>
      <c r="AG5" s="18" t="s">
        <v>611</v>
      </c>
    </row>
    <row r="6" spans="1:33" ht="13.5" customHeight="1" x14ac:dyDescent="0.2">
      <c r="A6" s="18" t="s">
        <v>1033</v>
      </c>
      <c r="D6">
        <v>1</v>
      </c>
      <c r="J6">
        <v>1</v>
      </c>
      <c r="AC6" s="13">
        <f t="shared" si="0"/>
        <v>2</v>
      </c>
      <c r="AD6" s="85">
        <v>311225</v>
      </c>
      <c r="AE6" s="88">
        <v>6.859</v>
      </c>
      <c r="AG6" s="18" t="s">
        <v>612</v>
      </c>
    </row>
    <row r="7" spans="1:33" ht="13.5" customHeight="1" x14ac:dyDescent="0.2">
      <c r="A7" s="18" t="s">
        <v>624</v>
      </c>
      <c r="D7">
        <v>1</v>
      </c>
      <c r="AC7" s="13">
        <f t="shared" si="0"/>
        <v>1</v>
      </c>
      <c r="AD7" s="85">
        <v>28657</v>
      </c>
      <c r="AE7" s="88">
        <v>1.5999680000000001</v>
      </c>
      <c r="AG7" s="82" t="s">
        <v>1366</v>
      </c>
    </row>
    <row r="8" spans="1:33" ht="13.5" customHeight="1" x14ac:dyDescent="0.2">
      <c r="A8" s="18" t="s">
        <v>672</v>
      </c>
      <c r="S8">
        <v>1</v>
      </c>
      <c r="T8">
        <v>2</v>
      </c>
      <c r="AC8" s="13">
        <f t="shared" si="0"/>
        <v>3</v>
      </c>
      <c r="AD8" s="85">
        <v>273965</v>
      </c>
      <c r="AE8" s="88">
        <v>0.65814399999999995</v>
      </c>
      <c r="AG8" s="18" t="s">
        <v>613</v>
      </c>
    </row>
    <row r="9" spans="1:33" ht="13.5" customHeight="1" x14ac:dyDescent="0.2">
      <c r="A9" s="18" t="s">
        <v>643</v>
      </c>
      <c r="D9">
        <v>1</v>
      </c>
      <c r="R9">
        <v>1</v>
      </c>
      <c r="AC9" s="13">
        <f t="shared" si="0"/>
        <v>2</v>
      </c>
      <c r="AD9" s="85">
        <v>67315</v>
      </c>
      <c r="AE9" s="88">
        <v>0.359238</v>
      </c>
      <c r="AG9" s="18" t="s">
        <v>614</v>
      </c>
    </row>
    <row r="10" spans="1:33" ht="13.5" customHeight="1" x14ac:dyDescent="0.2">
      <c r="A10" s="18" t="s">
        <v>625</v>
      </c>
      <c r="D10">
        <v>1</v>
      </c>
      <c r="T10">
        <v>1</v>
      </c>
      <c r="AC10" s="13">
        <f t="shared" si="0"/>
        <v>2</v>
      </c>
      <c r="AD10" s="85">
        <v>33973</v>
      </c>
      <c r="AE10" s="88">
        <v>1.1047130000000001</v>
      </c>
      <c r="AG10" s="18" t="s">
        <v>615</v>
      </c>
    </row>
    <row r="11" spans="1:33" ht="13.5" customHeight="1" x14ac:dyDescent="0.2">
      <c r="A11" s="18" t="s">
        <v>673</v>
      </c>
      <c r="T11">
        <v>3</v>
      </c>
      <c r="AC11" s="13">
        <f t="shared" si="0"/>
        <v>3</v>
      </c>
      <c r="AD11" s="85">
        <v>63114</v>
      </c>
      <c r="AE11" s="88">
        <v>0.53161099999999994</v>
      </c>
      <c r="AG11" s="82" t="s">
        <v>647</v>
      </c>
    </row>
    <row r="12" spans="1:33" ht="13.5" customHeight="1" x14ac:dyDescent="0.2">
      <c r="A12" s="18" t="s">
        <v>611</v>
      </c>
      <c r="S12">
        <v>1</v>
      </c>
      <c r="T12">
        <v>1</v>
      </c>
      <c r="AC12" s="13">
        <f t="shared" si="0"/>
        <v>2</v>
      </c>
      <c r="AD12" s="85">
        <v>68480</v>
      </c>
      <c r="AE12" s="88">
        <v>1.6061480542247832</v>
      </c>
      <c r="AG12" s="18" t="s">
        <v>616</v>
      </c>
    </row>
    <row r="13" spans="1:33" ht="13.5" customHeight="1" x14ac:dyDescent="0.2">
      <c r="A13" s="18" t="s">
        <v>612</v>
      </c>
      <c r="Y13">
        <v>1</v>
      </c>
      <c r="AC13" s="13">
        <f t="shared" si="0"/>
        <v>1</v>
      </c>
      <c r="AD13" s="85">
        <v>36318</v>
      </c>
      <c r="AE13" s="88">
        <v>1.3068126756277296</v>
      </c>
      <c r="AG13" s="18" t="s">
        <v>617</v>
      </c>
    </row>
    <row r="14" spans="1:33" ht="13.5" customHeight="1" x14ac:dyDescent="0.2">
      <c r="A14" s="18" t="s">
        <v>674</v>
      </c>
      <c r="D14">
        <v>1</v>
      </c>
      <c r="S14">
        <v>1</v>
      </c>
      <c r="T14">
        <v>2</v>
      </c>
      <c r="Y14">
        <v>1</v>
      </c>
      <c r="AC14" s="13">
        <f t="shared" si="0"/>
        <v>5</v>
      </c>
      <c r="AD14" s="85">
        <v>383050</v>
      </c>
      <c r="AE14" s="88">
        <v>1.105858</v>
      </c>
      <c r="AG14" s="82" t="s">
        <v>650</v>
      </c>
    </row>
    <row r="15" spans="1:33" ht="13.5" customHeight="1" x14ac:dyDescent="0.2">
      <c r="A15" s="18" t="s">
        <v>659</v>
      </c>
      <c r="T15">
        <v>3</v>
      </c>
      <c r="AC15" s="13">
        <f t="shared" si="0"/>
        <v>3</v>
      </c>
      <c r="AD15" s="85">
        <v>85468</v>
      </c>
      <c r="AE15" s="88">
        <v>0.48357699999999998</v>
      </c>
      <c r="AG15" s="82" t="s">
        <v>651</v>
      </c>
    </row>
    <row r="16" spans="1:33" ht="13.5" customHeight="1" x14ac:dyDescent="0.2">
      <c r="A16" s="18" t="s">
        <v>626</v>
      </c>
      <c r="T16">
        <v>6</v>
      </c>
      <c r="AC16" s="13">
        <f t="shared" si="0"/>
        <v>6</v>
      </c>
      <c r="AD16" s="85">
        <v>33253</v>
      </c>
      <c r="AE16" s="88">
        <v>0.99043300000000001</v>
      </c>
      <c r="AG16" s="82" t="s">
        <v>652</v>
      </c>
    </row>
    <row r="17" spans="1:33" ht="13.5" customHeight="1" x14ac:dyDescent="0.2">
      <c r="A17" s="18" t="s">
        <v>1366</v>
      </c>
      <c r="D17">
        <v>1</v>
      </c>
      <c r="T17">
        <v>2</v>
      </c>
      <c r="AC17" s="13">
        <f t="shared" si="0"/>
        <v>3</v>
      </c>
      <c r="AD17" s="85">
        <v>79624</v>
      </c>
      <c r="AE17" s="88">
        <v>0.81906082749552989</v>
      </c>
      <c r="AG17" s="18" t="s">
        <v>618</v>
      </c>
    </row>
    <row r="18" spans="1:33" ht="13.5" customHeight="1" x14ac:dyDescent="0.2">
      <c r="A18" s="18" t="s">
        <v>620</v>
      </c>
      <c r="R18">
        <v>1</v>
      </c>
      <c r="Y18">
        <v>1</v>
      </c>
      <c r="AC18" s="13">
        <f t="shared" si="0"/>
        <v>2</v>
      </c>
      <c r="AD18" s="85">
        <v>73231</v>
      </c>
      <c r="AE18" s="88">
        <v>0.84463199999999994</v>
      </c>
      <c r="AG18" s="82" t="s">
        <v>1367</v>
      </c>
    </row>
    <row r="19" spans="1:33" ht="13.5" customHeight="1" x14ac:dyDescent="0.2">
      <c r="A19" s="18" t="s">
        <v>627</v>
      </c>
      <c r="D19">
        <v>3</v>
      </c>
      <c r="T19">
        <v>1</v>
      </c>
      <c r="AC19" s="13">
        <f t="shared" si="0"/>
        <v>4</v>
      </c>
      <c r="AD19" s="85">
        <v>70521</v>
      </c>
      <c r="AE19" s="88">
        <v>1.6459659999999998</v>
      </c>
      <c r="AG19" s="82" t="s">
        <v>623</v>
      </c>
    </row>
    <row r="20" spans="1:33" ht="13.5" customHeight="1" x14ac:dyDescent="0.2">
      <c r="A20" s="18" t="s">
        <v>660</v>
      </c>
      <c r="D20">
        <v>2</v>
      </c>
      <c r="T20">
        <v>11</v>
      </c>
      <c r="AC20" s="13">
        <f t="shared" si="0"/>
        <v>13</v>
      </c>
      <c r="AD20" s="85">
        <v>95135</v>
      </c>
      <c r="AE20" s="88">
        <v>0.41023300000000001</v>
      </c>
      <c r="AG20" s="82" t="s">
        <v>658</v>
      </c>
    </row>
    <row r="21" spans="1:33" ht="13.5" customHeight="1" x14ac:dyDescent="0.2">
      <c r="A21" s="18" t="s">
        <v>613</v>
      </c>
      <c r="K21">
        <v>2</v>
      </c>
      <c r="M21">
        <v>1</v>
      </c>
      <c r="Y21">
        <v>1</v>
      </c>
      <c r="AC21" s="13">
        <f t="shared" si="0"/>
        <v>4</v>
      </c>
      <c r="AD21" s="85">
        <v>54392</v>
      </c>
      <c r="AE21" s="88">
        <v>0.78494464004881359</v>
      </c>
      <c r="AG21" s="18" t="s">
        <v>619</v>
      </c>
    </row>
    <row r="22" spans="1:33" ht="13.5" customHeight="1" x14ac:dyDescent="0.2">
      <c r="A22" s="18" t="s">
        <v>614</v>
      </c>
      <c r="T22">
        <v>1</v>
      </c>
      <c r="AC22" s="13">
        <f t="shared" si="0"/>
        <v>1</v>
      </c>
      <c r="AD22" s="85">
        <v>162607</v>
      </c>
      <c r="AE22" s="88">
        <v>0.36789114391001032</v>
      </c>
      <c r="AG22" s="18"/>
    </row>
    <row r="23" spans="1:33" ht="13.5" customHeight="1" x14ac:dyDescent="0.2">
      <c r="A23" s="18" t="s">
        <v>628</v>
      </c>
      <c r="AC23" s="13">
        <f t="shared" si="0"/>
        <v>0</v>
      </c>
      <c r="AD23" s="85">
        <v>40662</v>
      </c>
      <c r="AE23" s="88">
        <v>0.65344500000000005</v>
      </c>
      <c r="AG23" s="60" t="s">
        <v>488</v>
      </c>
    </row>
    <row r="24" spans="1:33" ht="13.5" customHeight="1" x14ac:dyDescent="0.2">
      <c r="A24" s="18" t="s">
        <v>644</v>
      </c>
      <c r="D24">
        <v>1</v>
      </c>
      <c r="R24">
        <v>1</v>
      </c>
      <c r="T24">
        <v>2</v>
      </c>
      <c r="Y24">
        <v>3</v>
      </c>
      <c r="AC24" s="13">
        <f t="shared" si="0"/>
        <v>7</v>
      </c>
      <c r="AD24" s="85">
        <v>89478</v>
      </c>
      <c r="AE24" s="88">
        <v>0.75340200000000002</v>
      </c>
      <c r="AG24" s="18" t="s">
        <v>620</v>
      </c>
    </row>
    <row r="25" spans="1:33" ht="13.5" customHeight="1" x14ac:dyDescent="0.2">
      <c r="A25" s="18" t="s">
        <v>615</v>
      </c>
      <c r="AC25" s="13">
        <f t="shared" si="0"/>
        <v>0</v>
      </c>
      <c r="AD25" s="85">
        <v>34906</v>
      </c>
      <c r="AE25" s="88">
        <v>0.25295338300918579</v>
      </c>
      <c r="AG25" s="18" t="s">
        <v>621</v>
      </c>
    </row>
    <row r="26" spans="1:33" ht="13.5" customHeight="1" x14ac:dyDescent="0.2">
      <c r="A26" s="18" t="s">
        <v>629</v>
      </c>
      <c r="T26">
        <v>1</v>
      </c>
      <c r="AC26" s="13">
        <f t="shared" si="0"/>
        <v>1</v>
      </c>
      <c r="AD26" s="85">
        <v>33598</v>
      </c>
      <c r="AE26" s="88">
        <v>0.87684499999999999</v>
      </c>
      <c r="AG26" s="82" t="s">
        <v>1364</v>
      </c>
    </row>
    <row r="27" spans="1:33" ht="13.5" customHeight="1" x14ac:dyDescent="0.2">
      <c r="A27" s="18" t="s">
        <v>630</v>
      </c>
      <c r="AC27" s="13">
        <f t="shared" si="0"/>
        <v>0</v>
      </c>
      <c r="AD27" s="85">
        <v>30532</v>
      </c>
      <c r="AE27" s="88">
        <v>0.37452800000000003</v>
      </c>
      <c r="AG27" s="18" t="s">
        <v>622</v>
      </c>
    </row>
    <row r="28" spans="1:33" ht="13.5" customHeight="1" x14ac:dyDescent="0.2">
      <c r="A28" s="18" t="s">
        <v>645</v>
      </c>
      <c r="R28">
        <v>1</v>
      </c>
      <c r="AC28" s="13">
        <f t="shared" si="0"/>
        <v>1</v>
      </c>
      <c r="AD28" s="85">
        <v>65159</v>
      </c>
      <c r="AE28" s="88">
        <v>0.23764500000000002</v>
      </c>
      <c r="AG28" s="82" t="s">
        <v>655</v>
      </c>
    </row>
    <row r="29" spans="1:33" ht="13.5" customHeight="1" x14ac:dyDescent="0.2">
      <c r="A29" s="18" t="s">
        <v>646</v>
      </c>
      <c r="S29">
        <v>4</v>
      </c>
      <c r="AC29" s="13">
        <f t="shared" si="0"/>
        <v>4</v>
      </c>
      <c r="AD29" s="85">
        <v>138507</v>
      </c>
      <c r="AE29" s="88">
        <v>0.96048800000000001</v>
      </c>
      <c r="AG29" s="82" t="s">
        <v>657</v>
      </c>
    </row>
    <row r="30" spans="1:33" ht="13.5" customHeight="1" x14ac:dyDescent="0.2">
      <c r="A30" s="18" t="s">
        <v>631</v>
      </c>
      <c r="AC30" s="13">
        <f t="shared" si="0"/>
        <v>0</v>
      </c>
      <c r="AD30" s="85">
        <v>35229</v>
      </c>
      <c r="AE30" s="88">
        <v>0.57149000000000005</v>
      </c>
      <c r="AG30" s="18"/>
    </row>
    <row r="31" spans="1:33" ht="13.5" customHeight="1" x14ac:dyDescent="0.2">
      <c r="A31" s="18" t="s">
        <v>632</v>
      </c>
      <c r="D31">
        <v>3</v>
      </c>
      <c r="T31">
        <v>9</v>
      </c>
      <c r="Y31">
        <v>2</v>
      </c>
      <c r="AB31">
        <v>3</v>
      </c>
      <c r="AC31" s="13">
        <f t="shared" si="0"/>
        <v>17</v>
      </c>
      <c r="AD31" s="85">
        <v>50779</v>
      </c>
      <c r="AE31" s="88">
        <v>2.6865459999999999</v>
      </c>
      <c r="AG31" s="60" t="s">
        <v>1359</v>
      </c>
    </row>
    <row r="32" spans="1:33" ht="13.5" customHeight="1" x14ac:dyDescent="0.2">
      <c r="A32" s="18" t="s">
        <v>647</v>
      </c>
      <c r="D32">
        <v>1</v>
      </c>
      <c r="T32">
        <v>1</v>
      </c>
      <c r="Y32">
        <v>1</v>
      </c>
      <c r="AC32" s="13">
        <f t="shared" si="0"/>
        <v>3</v>
      </c>
      <c r="AD32" s="85">
        <v>69025</v>
      </c>
      <c r="AE32" s="88">
        <v>0.97666609959897421</v>
      </c>
      <c r="AG32" s="82" t="s">
        <v>1365</v>
      </c>
    </row>
    <row r="33" spans="1:33" ht="13.5" customHeight="1" x14ac:dyDescent="0.2">
      <c r="A33" s="18" t="s">
        <v>661</v>
      </c>
      <c r="D33">
        <v>1</v>
      </c>
      <c r="K33">
        <v>2</v>
      </c>
      <c r="AC33" s="13">
        <f t="shared" si="0"/>
        <v>3</v>
      </c>
      <c r="AD33" s="85">
        <v>72419</v>
      </c>
      <c r="AE33" s="88">
        <v>1.6380350000000001</v>
      </c>
      <c r="AG33" s="18" t="s">
        <v>624</v>
      </c>
    </row>
    <row r="34" spans="1:33" ht="13.5" customHeight="1" x14ac:dyDescent="0.2">
      <c r="A34" s="18" t="s">
        <v>616</v>
      </c>
      <c r="AC34" s="13">
        <f t="shared" si="0"/>
        <v>0</v>
      </c>
      <c r="AD34" s="85">
        <v>38643</v>
      </c>
      <c r="AE34" s="88">
        <v>0.46770464574788267</v>
      </c>
      <c r="AG34" s="18" t="s">
        <v>625</v>
      </c>
    </row>
    <row r="35" spans="1:33" ht="13.5" customHeight="1" x14ac:dyDescent="0.2">
      <c r="A35" s="18" t="s">
        <v>662</v>
      </c>
      <c r="AC35" s="13">
        <f t="shared" si="0"/>
        <v>0</v>
      </c>
      <c r="AD35" s="85">
        <v>52117</v>
      </c>
      <c r="AE35" s="88">
        <v>0.80195399999999994</v>
      </c>
      <c r="AG35" s="18" t="s">
        <v>626</v>
      </c>
    </row>
    <row r="36" spans="1:33" ht="13.5" customHeight="1" x14ac:dyDescent="0.2">
      <c r="A36" s="18" t="s">
        <v>1360</v>
      </c>
      <c r="AC36" s="13">
        <f t="shared" ref="AC36:AC67" si="1">SUM(B36:AB36)</f>
        <v>0</v>
      </c>
      <c r="AD36" s="85">
        <v>18287</v>
      </c>
      <c r="AE36" s="88">
        <v>0.72275800000000001</v>
      </c>
      <c r="AG36" s="18" t="s">
        <v>627</v>
      </c>
    </row>
    <row r="37" spans="1:33" ht="13.5" customHeight="1" x14ac:dyDescent="0.2">
      <c r="A37" s="18" t="s">
        <v>633</v>
      </c>
      <c r="AC37" s="13">
        <f t="shared" si="1"/>
        <v>0</v>
      </c>
      <c r="AD37" s="85">
        <v>29805</v>
      </c>
      <c r="AE37" s="88">
        <v>1.013528</v>
      </c>
      <c r="AG37" s="18" t="s">
        <v>628</v>
      </c>
    </row>
    <row r="38" spans="1:33" ht="13.5" customHeight="1" x14ac:dyDescent="0.2">
      <c r="A38" s="18" t="s">
        <v>648</v>
      </c>
      <c r="AC38" s="13">
        <f t="shared" si="1"/>
        <v>0</v>
      </c>
      <c r="AD38" s="85">
        <v>85659</v>
      </c>
      <c r="AE38" s="88">
        <v>1.2040840000000002</v>
      </c>
      <c r="AG38" s="18" t="s">
        <v>629</v>
      </c>
    </row>
    <row r="39" spans="1:33" ht="13.5" customHeight="1" x14ac:dyDescent="0.2">
      <c r="A39" s="18" t="s">
        <v>649</v>
      </c>
      <c r="AC39" s="13">
        <f t="shared" si="1"/>
        <v>0</v>
      </c>
      <c r="AD39" s="85">
        <v>250406</v>
      </c>
      <c r="AE39" s="88">
        <v>0.755131</v>
      </c>
      <c r="AF39"/>
      <c r="AG39" s="18" t="s">
        <v>630</v>
      </c>
    </row>
    <row r="40" spans="1:33" ht="13.5" customHeight="1" x14ac:dyDescent="0.2">
      <c r="A40" s="18" t="s">
        <v>663</v>
      </c>
      <c r="AC40" s="13">
        <f t="shared" si="1"/>
        <v>0</v>
      </c>
      <c r="AD40" s="85">
        <v>65275</v>
      </c>
      <c r="AE40" s="88">
        <v>0.564361</v>
      </c>
      <c r="AF40"/>
      <c r="AG40" s="18" t="s">
        <v>631</v>
      </c>
    </row>
    <row r="41" spans="1:33" ht="13.5" customHeight="1" x14ac:dyDescent="0.2">
      <c r="A41" s="18" t="s">
        <v>1653</v>
      </c>
      <c r="D41">
        <v>1</v>
      </c>
      <c r="T41">
        <v>1</v>
      </c>
      <c r="AC41" s="13">
        <f t="shared" si="1"/>
        <v>2</v>
      </c>
      <c r="AD41" s="85">
        <v>103179</v>
      </c>
      <c r="AE41" s="88">
        <v>0.46437</v>
      </c>
      <c r="AG41" s="18" t="s">
        <v>632</v>
      </c>
    </row>
    <row r="42" spans="1:33" ht="13.5" customHeight="1" x14ac:dyDescent="0.2">
      <c r="A42" s="18" t="s">
        <v>1363</v>
      </c>
      <c r="AC42" s="13">
        <f t="shared" si="1"/>
        <v>0</v>
      </c>
      <c r="AD42" s="85">
        <v>119142</v>
      </c>
      <c r="AE42" s="88">
        <v>0.23719699999999999</v>
      </c>
      <c r="AG42" s="18" t="s">
        <v>1360</v>
      </c>
    </row>
    <row r="43" spans="1:33" ht="13.5" customHeight="1" x14ac:dyDescent="0.2">
      <c r="A43" s="18" t="s">
        <v>664</v>
      </c>
      <c r="AC43" s="13">
        <f t="shared" si="1"/>
        <v>0</v>
      </c>
      <c r="AD43" s="85">
        <v>60559</v>
      </c>
      <c r="AE43" s="88">
        <v>0.51819399999999993</v>
      </c>
      <c r="AG43" s="18" t="s">
        <v>633</v>
      </c>
    </row>
    <row r="44" spans="1:33" ht="13.5" customHeight="1" x14ac:dyDescent="0.2">
      <c r="A44" s="18" t="s">
        <v>617</v>
      </c>
      <c r="AC44" s="13">
        <f t="shared" si="1"/>
        <v>0</v>
      </c>
      <c r="AD44" s="85">
        <v>41747</v>
      </c>
      <c r="AE44" s="88">
        <v>0.50166564584157658</v>
      </c>
      <c r="AG44" s="18" t="s">
        <v>634</v>
      </c>
    </row>
    <row r="45" spans="1:33" ht="13.5" customHeight="1" x14ac:dyDescent="0.2">
      <c r="A45" s="18" t="s">
        <v>650</v>
      </c>
      <c r="Y45">
        <v>1</v>
      </c>
      <c r="AB45">
        <v>1</v>
      </c>
      <c r="AC45" s="13">
        <f t="shared" si="1"/>
        <v>2</v>
      </c>
      <c r="AD45" s="85">
        <v>51924</v>
      </c>
      <c r="AE45" s="88">
        <v>1.0478650559569591</v>
      </c>
      <c r="AG45" s="18" t="s">
        <v>635</v>
      </c>
    </row>
    <row r="46" spans="1:33" ht="13.5" customHeight="1" x14ac:dyDescent="0.2">
      <c r="A46" s="18" t="s">
        <v>621</v>
      </c>
      <c r="R46">
        <v>1</v>
      </c>
      <c r="AC46" s="13">
        <f t="shared" si="1"/>
        <v>1</v>
      </c>
      <c r="AD46" s="85">
        <v>108846</v>
      </c>
      <c r="AE46" s="88">
        <v>0.438861</v>
      </c>
      <c r="AG46" s="18" t="s">
        <v>636</v>
      </c>
    </row>
    <row r="47" spans="1:33" ht="13.5" customHeight="1" x14ac:dyDescent="0.2">
      <c r="A47" s="18" t="s">
        <v>651</v>
      </c>
      <c r="D47">
        <v>1</v>
      </c>
      <c r="AC47" s="13">
        <f t="shared" si="1"/>
        <v>1</v>
      </c>
      <c r="AD47" s="85">
        <v>60180</v>
      </c>
      <c r="AE47" s="88">
        <v>0.45822720391749039</v>
      </c>
      <c r="AG47" s="18" t="s">
        <v>637</v>
      </c>
    </row>
    <row r="48" spans="1:33" ht="13.5" customHeight="1" x14ac:dyDescent="0.2">
      <c r="A48" s="18" t="s">
        <v>652</v>
      </c>
      <c r="R48">
        <v>1</v>
      </c>
      <c r="Y48">
        <v>1</v>
      </c>
      <c r="AC48" s="13">
        <f t="shared" si="1"/>
        <v>2</v>
      </c>
      <c r="AD48" s="85">
        <v>61891</v>
      </c>
      <c r="AE48" s="88">
        <v>0.78689499465325097</v>
      </c>
      <c r="AG48" s="18" t="s">
        <v>638</v>
      </c>
    </row>
    <row r="49" spans="1:33" ht="13.5" customHeight="1" x14ac:dyDescent="0.2">
      <c r="A49" s="18" t="s">
        <v>1368</v>
      </c>
      <c r="D49">
        <v>1</v>
      </c>
      <c r="T49">
        <v>1</v>
      </c>
      <c r="Y49">
        <v>1</v>
      </c>
      <c r="AC49" s="13">
        <f t="shared" si="1"/>
        <v>3</v>
      </c>
      <c r="AD49" s="85">
        <v>409500</v>
      </c>
      <c r="AE49" s="88">
        <v>0.73434299999999997</v>
      </c>
      <c r="AG49" s="18" t="s">
        <v>639</v>
      </c>
    </row>
    <row r="50" spans="1:33" ht="13.5" customHeight="1" x14ac:dyDescent="0.2">
      <c r="A50" s="18" t="s">
        <v>618</v>
      </c>
      <c r="AC50" s="13">
        <f t="shared" si="1"/>
        <v>0</v>
      </c>
      <c r="AD50" s="85">
        <v>47297</v>
      </c>
      <c r="AE50" s="88">
        <v>0.42274536776417621</v>
      </c>
      <c r="AG50" s="18" t="s">
        <v>640</v>
      </c>
    </row>
    <row r="51" spans="1:33" ht="13.5" customHeight="1" x14ac:dyDescent="0.2">
      <c r="A51" s="18" t="s">
        <v>665</v>
      </c>
      <c r="AC51" s="13">
        <f t="shared" si="1"/>
        <v>0</v>
      </c>
      <c r="AD51" s="85">
        <v>190421</v>
      </c>
      <c r="AE51" s="88">
        <v>0.300008</v>
      </c>
      <c r="AG51" s="18" t="s">
        <v>243</v>
      </c>
    </row>
    <row r="52" spans="1:33" ht="13.5" customHeight="1" x14ac:dyDescent="0.2">
      <c r="A52" s="18" t="s">
        <v>1362</v>
      </c>
      <c r="D52">
        <v>2</v>
      </c>
      <c r="T52">
        <v>2</v>
      </c>
      <c r="Y52">
        <v>1</v>
      </c>
      <c r="AC52" s="13">
        <f t="shared" si="1"/>
        <v>5</v>
      </c>
      <c r="AD52" s="85">
        <v>171965</v>
      </c>
      <c r="AE52" s="88">
        <v>0.40925400000000001</v>
      </c>
      <c r="AG52" s="60" t="s">
        <v>610</v>
      </c>
    </row>
    <row r="53" spans="1:33" ht="13.5" customHeight="1" x14ac:dyDescent="0.2">
      <c r="A53" s="18" t="s">
        <v>666</v>
      </c>
      <c r="AC53" s="13">
        <f t="shared" si="1"/>
        <v>0</v>
      </c>
      <c r="AD53" s="85">
        <v>86292</v>
      </c>
      <c r="AE53" s="88">
        <v>0.188108</v>
      </c>
      <c r="AG53" s="82" t="s">
        <v>641</v>
      </c>
    </row>
    <row r="54" spans="1:33" ht="13.5" customHeight="1" x14ac:dyDescent="0.2">
      <c r="A54" s="18" t="s">
        <v>622</v>
      </c>
      <c r="T54">
        <v>5</v>
      </c>
      <c r="AC54" s="13">
        <f t="shared" si="1"/>
        <v>5</v>
      </c>
      <c r="AD54" s="85">
        <v>117550</v>
      </c>
      <c r="AE54" s="88">
        <v>0.851213</v>
      </c>
      <c r="AG54" s="82" t="s">
        <v>1368</v>
      </c>
    </row>
    <row r="55" spans="1:33" ht="13.5" customHeight="1" x14ac:dyDescent="0.2">
      <c r="A55" s="18" t="s">
        <v>675</v>
      </c>
      <c r="T55">
        <v>1</v>
      </c>
      <c r="V55">
        <v>1</v>
      </c>
      <c r="AC55" s="13">
        <f t="shared" si="1"/>
        <v>2</v>
      </c>
      <c r="AD55" s="85">
        <v>995733</v>
      </c>
      <c r="AE55" s="88">
        <v>0.52944199999999997</v>
      </c>
      <c r="AG55" s="18" t="s">
        <v>643</v>
      </c>
    </row>
    <row r="56" spans="1:33" ht="13.5" customHeight="1" x14ac:dyDescent="0.2">
      <c r="A56" s="18" t="s">
        <v>634</v>
      </c>
      <c r="D56">
        <v>3</v>
      </c>
      <c r="T56">
        <v>1</v>
      </c>
      <c r="Y56">
        <v>1</v>
      </c>
      <c r="AC56" s="13">
        <f t="shared" si="1"/>
        <v>5</v>
      </c>
      <c r="AD56" s="85">
        <v>30678</v>
      </c>
      <c r="AE56" s="88">
        <v>1.379478</v>
      </c>
      <c r="AG56" s="18" t="s">
        <v>644</v>
      </c>
    </row>
    <row r="57" spans="1:33" ht="13.5" customHeight="1" x14ac:dyDescent="0.2">
      <c r="A57" s="18" t="s">
        <v>676</v>
      </c>
      <c r="T57">
        <v>2</v>
      </c>
      <c r="AC57" s="13">
        <f t="shared" si="1"/>
        <v>2</v>
      </c>
      <c r="AD57" s="85">
        <v>34889</v>
      </c>
      <c r="AE57" s="88">
        <v>0.73441200000000006</v>
      </c>
      <c r="AG57" s="82" t="s">
        <v>656</v>
      </c>
    </row>
    <row r="58" spans="1:33" ht="13.5" customHeight="1" x14ac:dyDescent="0.2">
      <c r="A58" s="18" t="s">
        <v>635</v>
      </c>
      <c r="AC58" s="13">
        <f t="shared" si="1"/>
        <v>0</v>
      </c>
      <c r="AD58" s="85">
        <v>31467</v>
      </c>
      <c r="AE58" s="88">
        <v>1.078406</v>
      </c>
      <c r="AG58" s="82" t="s">
        <v>1361</v>
      </c>
    </row>
    <row r="59" spans="1:33" ht="13.5" customHeight="1" x14ac:dyDescent="0.2">
      <c r="A59" s="18" t="s">
        <v>653</v>
      </c>
      <c r="S59">
        <v>1</v>
      </c>
      <c r="AC59" s="13">
        <f t="shared" si="1"/>
        <v>1</v>
      </c>
      <c r="AD59" s="85">
        <v>404807</v>
      </c>
      <c r="AE59" s="88">
        <v>1.270718</v>
      </c>
      <c r="AG59" s="18"/>
    </row>
    <row r="60" spans="1:33" ht="13.5" customHeight="1" x14ac:dyDescent="0.2">
      <c r="A60" s="18" t="s">
        <v>654</v>
      </c>
      <c r="AC60" s="13">
        <f t="shared" si="1"/>
        <v>0</v>
      </c>
      <c r="AD60" s="85">
        <v>533159</v>
      </c>
      <c r="AE60" s="88">
        <v>0.52100000000000002</v>
      </c>
      <c r="AG60" s="60" t="s">
        <v>723</v>
      </c>
    </row>
    <row r="61" spans="1:33" ht="13.5" customHeight="1" x14ac:dyDescent="0.2">
      <c r="A61" s="18" t="s">
        <v>655</v>
      </c>
      <c r="AC61" s="13">
        <f t="shared" si="1"/>
        <v>0</v>
      </c>
      <c r="AD61" s="85">
        <v>79545</v>
      </c>
      <c r="AE61" s="88">
        <v>0.180564</v>
      </c>
      <c r="AG61" s="18" t="s">
        <v>672</v>
      </c>
    </row>
    <row r="62" spans="1:33" ht="13.5" customHeight="1" x14ac:dyDescent="0.2">
      <c r="A62" s="18" t="s">
        <v>656</v>
      </c>
      <c r="J62">
        <v>1</v>
      </c>
      <c r="K62">
        <v>3</v>
      </c>
      <c r="R62">
        <v>1</v>
      </c>
      <c r="T62">
        <v>2</v>
      </c>
      <c r="Y62">
        <v>4</v>
      </c>
      <c r="AC62" s="13">
        <f t="shared" si="1"/>
        <v>11</v>
      </c>
      <c r="AD62" s="85">
        <v>182422</v>
      </c>
      <c r="AE62" s="88">
        <v>0.68729399999999996</v>
      </c>
      <c r="AG62" s="18" t="s">
        <v>673</v>
      </c>
    </row>
    <row r="63" spans="1:33" ht="13.5" customHeight="1" x14ac:dyDescent="0.2">
      <c r="A63" s="18" t="s">
        <v>667</v>
      </c>
      <c r="AC63" s="13">
        <f t="shared" si="1"/>
        <v>0</v>
      </c>
      <c r="AD63" s="85">
        <v>89704</v>
      </c>
      <c r="AE63" s="88">
        <v>0.28534399999999999</v>
      </c>
      <c r="AG63" s="18" t="s">
        <v>674</v>
      </c>
    </row>
    <row r="64" spans="1:33" ht="13.5" customHeight="1" x14ac:dyDescent="0.2">
      <c r="A64" s="18" t="s">
        <v>636</v>
      </c>
      <c r="T64">
        <v>1</v>
      </c>
      <c r="Y64">
        <v>2</v>
      </c>
      <c r="AC64" s="13">
        <f t="shared" si="1"/>
        <v>3</v>
      </c>
      <c r="AD64" s="85">
        <v>26153</v>
      </c>
      <c r="AE64" s="88">
        <v>1.523352</v>
      </c>
      <c r="AG64" s="82" t="s">
        <v>645</v>
      </c>
    </row>
    <row r="65" spans="1:33" ht="13.5" customHeight="1" x14ac:dyDescent="0.2">
      <c r="A65" s="18" t="s">
        <v>1361</v>
      </c>
      <c r="AC65" s="13">
        <f t="shared" si="1"/>
        <v>0</v>
      </c>
      <c r="AD65" s="85">
        <v>82957</v>
      </c>
      <c r="AE65" s="88">
        <v>0.242369</v>
      </c>
      <c r="AG65" s="18" t="s">
        <v>1362</v>
      </c>
    </row>
    <row r="66" spans="1:33" ht="13.5" customHeight="1" x14ac:dyDescent="0.2">
      <c r="A66" s="18" t="s">
        <v>668</v>
      </c>
      <c r="AC66" s="13">
        <f t="shared" si="1"/>
        <v>0</v>
      </c>
      <c r="AD66" s="85">
        <v>117861</v>
      </c>
      <c r="AE66" s="88">
        <v>1.3345360000000002</v>
      </c>
      <c r="AG66" s="18" t="s">
        <v>675</v>
      </c>
    </row>
    <row r="67" spans="1:33" ht="13.5" customHeight="1" x14ac:dyDescent="0.2">
      <c r="A67" s="18" t="s">
        <v>1367</v>
      </c>
      <c r="O67">
        <v>1</v>
      </c>
      <c r="AC67" s="13">
        <f t="shared" si="1"/>
        <v>1</v>
      </c>
      <c r="AD67" s="85">
        <v>43980</v>
      </c>
      <c r="AE67" s="88">
        <v>0.58923136129542297</v>
      </c>
      <c r="AG67" s="18" t="s">
        <v>676</v>
      </c>
    </row>
    <row r="68" spans="1:33" ht="13.5" customHeight="1" x14ac:dyDescent="0.2">
      <c r="A68" s="18" t="s">
        <v>657</v>
      </c>
      <c r="D68">
        <v>2</v>
      </c>
      <c r="T68">
        <v>1</v>
      </c>
      <c r="Y68">
        <v>1</v>
      </c>
      <c r="AC68" s="13">
        <f t="shared" ref="AC68:AC81" si="2">SUM(B68:AB68)</f>
        <v>4</v>
      </c>
      <c r="AD68" s="85">
        <v>65066</v>
      </c>
      <c r="AE68" s="88">
        <v>0.83436300000000008</v>
      </c>
      <c r="AG68" s="18" t="s">
        <v>677</v>
      </c>
    </row>
    <row r="69" spans="1:33" ht="13.5" customHeight="1" x14ac:dyDescent="0.2">
      <c r="A69" s="18" t="s">
        <v>669</v>
      </c>
      <c r="D69">
        <v>1</v>
      </c>
      <c r="T69">
        <v>12</v>
      </c>
      <c r="AC69" s="13">
        <f t="shared" si="2"/>
        <v>13</v>
      </c>
      <c r="AD69" s="85">
        <v>119508</v>
      </c>
      <c r="AE69" s="88">
        <v>0.97520499999999999</v>
      </c>
      <c r="AG69" s="18"/>
    </row>
    <row r="70" spans="1:33" ht="13.5" customHeight="1" x14ac:dyDescent="0.2">
      <c r="A70" s="18" t="s">
        <v>637</v>
      </c>
      <c r="D70">
        <v>2</v>
      </c>
      <c r="AC70" s="13">
        <f t="shared" si="2"/>
        <v>2</v>
      </c>
      <c r="AD70" s="85">
        <v>25826</v>
      </c>
      <c r="AE70" s="88">
        <v>1.517263</v>
      </c>
      <c r="AG70" s="60" t="s">
        <v>925</v>
      </c>
    </row>
    <row r="71" spans="1:33" ht="13.5" customHeight="1" x14ac:dyDescent="0.2">
      <c r="A71" s="18" t="s">
        <v>623</v>
      </c>
      <c r="T71">
        <v>1</v>
      </c>
      <c r="AC71" s="13">
        <f t="shared" si="2"/>
        <v>1</v>
      </c>
      <c r="AD71" s="85">
        <v>65000</v>
      </c>
      <c r="AE71" s="88">
        <v>0.4904861491715829</v>
      </c>
      <c r="AG71" s="18" t="s">
        <v>659</v>
      </c>
    </row>
    <row r="72" spans="1:33" ht="13.5" customHeight="1" x14ac:dyDescent="0.2">
      <c r="A72" s="18" t="s">
        <v>670</v>
      </c>
      <c r="T72">
        <v>4</v>
      </c>
      <c r="AC72" s="13">
        <f t="shared" si="2"/>
        <v>4</v>
      </c>
      <c r="AD72" s="85">
        <v>92714</v>
      </c>
      <c r="AE72" s="88">
        <v>0.64943600000000001</v>
      </c>
      <c r="AG72" s="18" t="s">
        <v>660</v>
      </c>
    </row>
    <row r="73" spans="1:33" ht="13.5" customHeight="1" x14ac:dyDescent="0.2">
      <c r="A73" s="18" t="s">
        <v>677</v>
      </c>
      <c r="AC73" s="13">
        <f t="shared" si="2"/>
        <v>0</v>
      </c>
      <c r="AD73" s="85">
        <v>79439</v>
      </c>
      <c r="AE73" s="88">
        <v>0.249585</v>
      </c>
      <c r="AG73" s="18" t="s">
        <v>661</v>
      </c>
    </row>
    <row r="74" spans="1:33" ht="13.5" customHeight="1" x14ac:dyDescent="0.2">
      <c r="A74" s="18" t="s">
        <v>638</v>
      </c>
      <c r="D74">
        <v>1</v>
      </c>
      <c r="T74">
        <v>2</v>
      </c>
      <c r="Y74">
        <v>1</v>
      </c>
      <c r="AC74" s="13">
        <f t="shared" si="2"/>
        <v>4</v>
      </c>
      <c r="AD74" s="85">
        <v>35491</v>
      </c>
      <c r="AE74" s="88">
        <v>1.725516</v>
      </c>
      <c r="AG74" s="18" t="s">
        <v>662</v>
      </c>
    </row>
    <row r="75" spans="1:33" ht="13.5" customHeight="1" x14ac:dyDescent="0.2">
      <c r="A75" s="18" t="s">
        <v>639</v>
      </c>
      <c r="T75">
        <v>1</v>
      </c>
      <c r="AC75" s="13">
        <f t="shared" si="2"/>
        <v>1</v>
      </c>
      <c r="AD75" s="85">
        <v>41014</v>
      </c>
      <c r="AE75" s="88">
        <v>1.4515719999999999</v>
      </c>
      <c r="AG75" s="18" t="s">
        <v>663</v>
      </c>
    </row>
    <row r="76" spans="1:33" ht="13.5" customHeight="1" x14ac:dyDescent="0.2">
      <c r="A76" s="18" t="s">
        <v>658</v>
      </c>
      <c r="D76">
        <v>2</v>
      </c>
      <c r="T76">
        <v>1</v>
      </c>
      <c r="AC76" s="13">
        <f t="shared" si="2"/>
        <v>3</v>
      </c>
      <c r="AD76" s="85">
        <v>52757</v>
      </c>
      <c r="AE76" s="88">
        <v>0.30242110390037774</v>
      </c>
      <c r="AG76" s="18" t="s">
        <v>1363</v>
      </c>
    </row>
    <row r="77" spans="1:33" ht="13.5" customHeight="1" x14ac:dyDescent="0.2">
      <c r="A77" s="18" t="s">
        <v>619</v>
      </c>
      <c r="AC77" s="13">
        <f t="shared" si="2"/>
        <v>0</v>
      </c>
      <c r="AD77" s="85">
        <v>55204</v>
      </c>
      <c r="AE77" s="88">
        <v>0.45528164783625086</v>
      </c>
      <c r="AG77" s="18" t="s">
        <v>664</v>
      </c>
    </row>
    <row r="78" spans="1:33" ht="13.5" customHeight="1" x14ac:dyDescent="0.2">
      <c r="A78" s="18" t="s">
        <v>671</v>
      </c>
      <c r="AC78" s="13">
        <f t="shared" si="2"/>
        <v>0</v>
      </c>
      <c r="AD78" s="85">
        <v>71370</v>
      </c>
      <c r="AE78" s="88">
        <v>0.499616</v>
      </c>
      <c r="AG78" s="18" t="s">
        <v>665</v>
      </c>
    </row>
    <row r="79" spans="1:33" ht="13.5" customHeight="1" x14ac:dyDescent="0.2">
      <c r="A79" s="18" t="s">
        <v>640</v>
      </c>
      <c r="AC79" s="13">
        <f t="shared" si="2"/>
        <v>0</v>
      </c>
      <c r="AD79" s="86">
        <v>32184</v>
      </c>
      <c r="AE79" s="89">
        <v>0.53428999999999993</v>
      </c>
      <c r="AG79" s="18" t="s">
        <v>666</v>
      </c>
    </row>
    <row r="80" spans="1:33" ht="13.5" customHeight="1" x14ac:dyDescent="0.2">
      <c r="A80" s="8" t="s">
        <v>75</v>
      </c>
      <c r="Y80">
        <v>2</v>
      </c>
      <c r="AC80" s="13">
        <f t="shared" si="2"/>
        <v>2</v>
      </c>
      <c r="AD80" s="30"/>
      <c r="AE80" s="33"/>
      <c r="AG80" s="18" t="s">
        <v>667</v>
      </c>
    </row>
    <row r="81" spans="1:33" ht="13.5" customHeight="1" x14ac:dyDescent="0.2">
      <c r="A81" s="25" t="s">
        <v>115</v>
      </c>
      <c r="AC81" s="15">
        <f t="shared" si="2"/>
        <v>0</v>
      </c>
      <c r="AD81" s="29"/>
      <c r="AE81" s="33"/>
      <c r="AG81" s="18" t="s">
        <v>668</v>
      </c>
    </row>
    <row r="82" spans="1:33" ht="13.5" customHeight="1" x14ac:dyDescent="0.2">
      <c r="A82" s="26" t="s">
        <v>106</v>
      </c>
      <c r="B82" s="20">
        <f t="shared" ref="B82:AC82" si="3">SUM(B4:B81)</f>
        <v>0</v>
      </c>
      <c r="C82" s="21">
        <f t="shared" si="3"/>
        <v>0</v>
      </c>
      <c r="D82" s="21">
        <f t="shared" si="3"/>
        <v>33</v>
      </c>
      <c r="E82" s="21">
        <f t="shared" si="3"/>
        <v>0</v>
      </c>
      <c r="F82" s="21">
        <f t="shared" si="3"/>
        <v>0</v>
      </c>
      <c r="G82" s="21">
        <f t="shared" si="3"/>
        <v>0</v>
      </c>
      <c r="H82" s="21">
        <f t="shared" si="3"/>
        <v>0</v>
      </c>
      <c r="I82" s="21">
        <f t="shared" si="3"/>
        <v>0</v>
      </c>
      <c r="J82" s="21">
        <f t="shared" si="3"/>
        <v>2</v>
      </c>
      <c r="K82" s="21">
        <f t="shared" si="3"/>
        <v>7</v>
      </c>
      <c r="L82" s="21">
        <f t="shared" si="3"/>
        <v>0</v>
      </c>
      <c r="M82" s="21">
        <f t="shared" si="3"/>
        <v>1</v>
      </c>
      <c r="N82" s="21">
        <f t="shared" si="3"/>
        <v>0</v>
      </c>
      <c r="O82" s="21">
        <f t="shared" si="3"/>
        <v>1</v>
      </c>
      <c r="P82" s="21">
        <f t="shared" si="3"/>
        <v>0</v>
      </c>
      <c r="Q82" s="21">
        <f t="shared" si="3"/>
        <v>0</v>
      </c>
      <c r="R82" s="21">
        <f t="shared" si="3"/>
        <v>7</v>
      </c>
      <c r="S82" s="21">
        <f t="shared" si="3"/>
        <v>8</v>
      </c>
      <c r="T82" s="21">
        <f t="shared" si="3"/>
        <v>84</v>
      </c>
      <c r="U82" s="21">
        <f t="shared" si="3"/>
        <v>0</v>
      </c>
      <c r="V82" s="21">
        <f t="shared" si="3"/>
        <v>1</v>
      </c>
      <c r="W82" s="21">
        <f t="shared" si="3"/>
        <v>0</v>
      </c>
      <c r="X82" s="21">
        <f t="shared" si="3"/>
        <v>0</v>
      </c>
      <c r="Y82" s="21">
        <f t="shared" si="3"/>
        <v>25</v>
      </c>
      <c r="Z82" s="21">
        <f t="shared" si="3"/>
        <v>0</v>
      </c>
      <c r="AA82" s="21">
        <f t="shared" si="3"/>
        <v>0</v>
      </c>
      <c r="AB82" s="22">
        <f t="shared" si="3"/>
        <v>4</v>
      </c>
      <c r="AC82" s="23">
        <f t="shared" si="3"/>
        <v>173</v>
      </c>
      <c r="AD82" s="29"/>
      <c r="AE82" s="23"/>
      <c r="AG82" s="18" t="s">
        <v>669</v>
      </c>
    </row>
    <row r="83" spans="1:33" ht="13.5" customHeight="1" x14ac:dyDescent="0.2">
      <c r="AG83" s="18" t="s">
        <v>670</v>
      </c>
    </row>
    <row r="84" spans="1:33" ht="13.5" customHeight="1" x14ac:dyDescent="0.2">
      <c r="AG84" s="19" t="s">
        <v>671</v>
      </c>
    </row>
    <row r="85" spans="1:33" ht="13.5" customHeight="1" x14ac:dyDescent="0.2">
      <c r="AG85" s="17"/>
    </row>
    <row r="86" spans="1:33" ht="13.5" customHeight="1" x14ac:dyDescent="0.2">
      <c r="AG86" s="84" t="s">
        <v>1358</v>
      </c>
    </row>
    <row r="87" spans="1:33" ht="13.5" customHeight="1" x14ac:dyDescent="0.2">
      <c r="AG87" s="82" t="s">
        <v>642</v>
      </c>
    </row>
    <row r="88" spans="1:33" ht="13.5" customHeight="1" x14ac:dyDescent="0.2">
      <c r="AG88" s="82" t="s">
        <v>646</v>
      </c>
    </row>
    <row r="89" spans="1:33" ht="13.5" customHeight="1" x14ac:dyDescent="0.2">
      <c r="AG89" s="82" t="s">
        <v>648</v>
      </c>
    </row>
    <row r="90" spans="1:33" ht="13.5" customHeight="1" x14ac:dyDescent="0.2">
      <c r="AG90" s="82" t="s">
        <v>649</v>
      </c>
    </row>
    <row r="91" spans="1:33" ht="13.5" customHeight="1" x14ac:dyDescent="0.2">
      <c r="AG91" s="82" t="s">
        <v>653</v>
      </c>
    </row>
    <row r="92" spans="1:33" ht="13.5" customHeight="1" x14ac:dyDescent="0.2">
      <c r="AG92" s="32" t="s">
        <v>654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F34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AB30" sqref="B30:AB30"/>
    </sheetView>
  </sheetViews>
  <sheetFormatPr defaultRowHeight="13.5" customHeight="1" x14ac:dyDescent="0.2"/>
  <cols>
    <col min="1" max="1" width="12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1.25" customHeight="1" x14ac:dyDescent="0.2">
      <c r="A3" s="3" t="s">
        <v>1557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18" t="s">
        <v>1495</v>
      </c>
      <c r="AC4" s="11">
        <f t="shared" ref="AC4:AC17" si="0">SUM(C4:AB4)</f>
        <v>0</v>
      </c>
      <c r="AD4" s="27"/>
      <c r="AE4" s="45"/>
    </row>
    <row r="5" spans="1:31" ht="13.5" customHeight="1" x14ac:dyDescent="0.2">
      <c r="A5" t="s">
        <v>1496</v>
      </c>
      <c r="AC5" s="13">
        <f t="shared" si="0"/>
        <v>0</v>
      </c>
      <c r="AD5" s="28"/>
      <c r="AE5" s="46"/>
    </row>
    <row r="6" spans="1:31" ht="13.5" customHeight="1" x14ac:dyDescent="0.2">
      <c r="A6" t="s">
        <v>1497</v>
      </c>
      <c r="AC6" s="13">
        <f t="shared" si="0"/>
        <v>0</v>
      </c>
      <c r="AD6" s="28"/>
      <c r="AE6" s="46"/>
    </row>
    <row r="7" spans="1:31" ht="13.5" customHeight="1" x14ac:dyDescent="0.2">
      <c r="A7" t="s">
        <v>1498</v>
      </c>
      <c r="AB7">
        <v>1</v>
      </c>
      <c r="AC7" s="13">
        <f t="shared" si="0"/>
        <v>1</v>
      </c>
      <c r="AD7" s="28"/>
      <c r="AE7" s="46"/>
    </row>
    <row r="8" spans="1:31" ht="13.5" customHeight="1" x14ac:dyDescent="0.2">
      <c r="A8" t="s">
        <v>1499</v>
      </c>
      <c r="AC8" s="13">
        <f t="shared" si="0"/>
        <v>0</v>
      </c>
      <c r="AD8" s="28"/>
      <c r="AE8" s="46"/>
    </row>
    <row r="9" spans="1:31" ht="13.5" customHeight="1" x14ac:dyDescent="0.2">
      <c r="A9" t="s">
        <v>1500</v>
      </c>
      <c r="N9">
        <v>1</v>
      </c>
      <c r="AC9" s="13">
        <f t="shared" si="0"/>
        <v>1</v>
      </c>
      <c r="AD9" s="28"/>
      <c r="AE9" s="46"/>
    </row>
    <row r="10" spans="1:31" ht="13.5" customHeight="1" x14ac:dyDescent="0.2">
      <c r="A10" t="s">
        <v>1501</v>
      </c>
      <c r="AC10" s="13">
        <f t="shared" si="0"/>
        <v>0</v>
      </c>
      <c r="AD10" s="28"/>
      <c r="AE10" s="46"/>
    </row>
    <row r="11" spans="1:31" ht="13.5" customHeight="1" x14ac:dyDescent="0.2">
      <c r="A11" t="s">
        <v>1502</v>
      </c>
      <c r="AC11" s="13">
        <f t="shared" si="0"/>
        <v>0</v>
      </c>
      <c r="AD11" s="28"/>
      <c r="AE11" s="46"/>
    </row>
    <row r="12" spans="1:31" ht="13.5" customHeight="1" x14ac:dyDescent="0.2">
      <c r="A12" t="s">
        <v>1503</v>
      </c>
      <c r="AC12" s="13">
        <f t="shared" si="0"/>
        <v>0</v>
      </c>
      <c r="AD12" s="28"/>
      <c r="AE12" s="46"/>
    </row>
    <row r="13" spans="1:31" ht="13.5" customHeight="1" x14ac:dyDescent="0.2">
      <c r="A13" t="s">
        <v>1504</v>
      </c>
      <c r="AC13" s="13">
        <f t="shared" si="0"/>
        <v>0</v>
      </c>
      <c r="AD13" s="28"/>
      <c r="AE13" s="46"/>
    </row>
    <row r="14" spans="1:31" ht="13.5" customHeight="1" x14ac:dyDescent="0.2">
      <c r="A14" t="s">
        <v>1505</v>
      </c>
      <c r="AC14" s="13">
        <f t="shared" si="0"/>
        <v>0</v>
      </c>
      <c r="AD14" s="28"/>
      <c r="AE14" s="46"/>
    </row>
    <row r="15" spans="1:31" ht="13.5" customHeight="1" x14ac:dyDescent="0.2">
      <c r="A15" t="s">
        <v>1506</v>
      </c>
      <c r="AC15" s="13">
        <f t="shared" si="0"/>
        <v>0</v>
      </c>
      <c r="AD15" s="28"/>
      <c r="AE15" s="46"/>
    </row>
    <row r="16" spans="1:31" ht="13.5" customHeight="1" x14ac:dyDescent="0.2">
      <c r="A16" t="s">
        <v>1507</v>
      </c>
      <c r="AC16" s="13">
        <f t="shared" si="0"/>
        <v>0</v>
      </c>
      <c r="AD16" s="28"/>
      <c r="AE16" s="46"/>
    </row>
    <row r="17" spans="1:32" ht="13.5" customHeight="1" x14ac:dyDescent="0.2">
      <c r="A17" t="s">
        <v>1508</v>
      </c>
      <c r="AC17" s="13">
        <f t="shared" si="0"/>
        <v>0</v>
      </c>
      <c r="AD17" s="28"/>
      <c r="AE17" s="46"/>
    </row>
    <row r="18" spans="1:32" ht="13.5" customHeight="1" x14ac:dyDescent="0.2">
      <c r="A18" t="s">
        <v>1509</v>
      </c>
      <c r="AC18" s="13">
        <f t="shared" ref="AC18:AC27" si="1">SUM(C18:AB18)</f>
        <v>0</v>
      </c>
      <c r="AD18" s="28"/>
      <c r="AE18" s="46"/>
    </row>
    <row r="19" spans="1:32" ht="13.5" customHeight="1" x14ac:dyDescent="0.2">
      <c r="A19" t="s">
        <v>1510</v>
      </c>
      <c r="AB19">
        <v>1</v>
      </c>
      <c r="AC19" s="13">
        <f t="shared" si="1"/>
        <v>1</v>
      </c>
      <c r="AD19" s="28"/>
      <c r="AE19" s="46"/>
    </row>
    <row r="20" spans="1:32" ht="13.5" customHeight="1" x14ac:dyDescent="0.2">
      <c r="A20" t="s">
        <v>1511</v>
      </c>
      <c r="AC20" s="13">
        <f t="shared" si="1"/>
        <v>0</v>
      </c>
      <c r="AD20" s="28"/>
      <c r="AE20" s="46"/>
    </row>
    <row r="21" spans="1:32" ht="13.5" customHeight="1" x14ac:dyDescent="0.2">
      <c r="A21" t="s">
        <v>1512</v>
      </c>
      <c r="AC21" s="13">
        <f t="shared" si="1"/>
        <v>0</v>
      </c>
      <c r="AD21" s="28"/>
      <c r="AE21" s="46"/>
    </row>
    <row r="22" spans="1:32" ht="13.5" customHeight="1" x14ac:dyDescent="0.2">
      <c r="A22" t="s">
        <v>1513</v>
      </c>
      <c r="AC22" s="13">
        <f t="shared" si="1"/>
        <v>0</v>
      </c>
      <c r="AD22" s="28"/>
      <c r="AE22" s="46"/>
    </row>
    <row r="23" spans="1:32" ht="13.5" customHeight="1" x14ac:dyDescent="0.2">
      <c r="A23" t="s">
        <v>1514</v>
      </c>
      <c r="AC23" s="13">
        <f t="shared" si="1"/>
        <v>0</v>
      </c>
      <c r="AD23" s="28"/>
      <c r="AE23" s="46"/>
    </row>
    <row r="24" spans="1:32" ht="13.5" customHeight="1" x14ac:dyDescent="0.2">
      <c r="A24" t="s">
        <v>1515</v>
      </c>
      <c r="AC24" s="13">
        <f t="shared" si="1"/>
        <v>0</v>
      </c>
      <c r="AD24" s="28"/>
      <c r="AE24" s="46"/>
    </row>
    <row r="25" spans="1:32" ht="13.5" customHeight="1" x14ac:dyDescent="0.2">
      <c r="A25" t="s">
        <v>1516</v>
      </c>
      <c r="AC25" s="13">
        <f t="shared" si="1"/>
        <v>0</v>
      </c>
      <c r="AD25" s="28"/>
      <c r="AE25" s="46"/>
    </row>
    <row r="26" spans="1:32" ht="13.5" customHeight="1" x14ac:dyDescent="0.2">
      <c r="A26" t="s">
        <v>1517</v>
      </c>
      <c r="D26">
        <v>1</v>
      </c>
      <c r="S26">
        <v>1</v>
      </c>
      <c r="AA26">
        <v>1</v>
      </c>
      <c r="AC26" s="13">
        <f t="shared" si="1"/>
        <v>3</v>
      </c>
      <c r="AD26" s="28"/>
      <c r="AE26" s="46"/>
    </row>
    <row r="27" spans="1:32" ht="13.5" customHeight="1" x14ac:dyDescent="0.2">
      <c r="A27" t="s">
        <v>1518</v>
      </c>
      <c r="AC27" s="13">
        <f t="shared" si="1"/>
        <v>0</v>
      </c>
      <c r="AD27" s="28"/>
      <c r="AE27" s="46"/>
    </row>
    <row r="28" spans="1:32" ht="13.5" customHeight="1" x14ac:dyDescent="0.2">
      <c r="A28" s="8" t="s">
        <v>75</v>
      </c>
      <c r="S28">
        <v>1</v>
      </c>
      <c r="Y28">
        <v>1</v>
      </c>
      <c r="AC28" s="13">
        <f>SUM(B28:AB28)</f>
        <v>2</v>
      </c>
      <c r="AD28" s="30"/>
      <c r="AE28" s="33"/>
    </row>
    <row r="29" spans="1:32" ht="13.5" customHeight="1" x14ac:dyDescent="0.2">
      <c r="A29" s="25" t="s">
        <v>115</v>
      </c>
      <c r="AC29" s="15">
        <f>SUM(B29:AB29)</f>
        <v>0</v>
      </c>
      <c r="AD29" s="29"/>
      <c r="AE29" s="33"/>
      <c r="AF29"/>
    </row>
    <row r="30" spans="1:32" ht="13.5" customHeight="1" x14ac:dyDescent="0.2">
      <c r="A30" s="26" t="s">
        <v>106</v>
      </c>
      <c r="B30" s="21">
        <f t="shared" ref="B30:AB30" si="2">SUM(B4:B29)</f>
        <v>0</v>
      </c>
      <c r="C30" s="21">
        <f t="shared" si="2"/>
        <v>0</v>
      </c>
      <c r="D30" s="21">
        <f t="shared" si="2"/>
        <v>1</v>
      </c>
      <c r="E30" s="21">
        <f t="shared" si="2"/>
        <v>0</v>
      </c>
      <c r="F30" s="21">
        <f t="shared" si="2"/>
        <v>0</v>
      </c>
      <c r="G30" s="21">
        <f t="shared" si="2"/>
        <v>0</v>
      </c>
      <c r="H30" s="21">
        <f t="shared" si="2"/>
        <v>0</v>
      </c>
      <c r="I30" s="21">
        <f t="shared" si="2"/>
        <v>0</v>
      </c>
      <c r="J30" s="21">
        <f t="shared" si="2"/>
        <v>0</v>
      </c>
      <c r="K30" s="21">
        <f t="shared" si="2"/>
        <v>0</v>
      </c>
      <c r="L30" s="21">
        <f t="shared" si="2"/>
        <v>0</v>
      </c>
      <c r="M30" s="21">
        <f t="shared" si="2"/>
        <v>0</v>
      </c>
      <c r="N30" s="21">
        <f t="shared" si="2"/>
        <v>1</v>
      </c>
      <c r="O30" s="21">
        <f t="shared" si="2"/>
        <v>0</v>
      </c>
      <c r="P30" s="21">
        <f t="shared" si="2"/>
        <v>0</v>
      </c>
      <c r="Q30" s="21">
        <f t="shared" si="2"/>
        <v>0</v>
      </c>
      <c r="R30" s="21">
        <f t="shared" si="2"/>
        <v>0</v>
      </c>
      <c r="S30" s="21">
        <f t="shared" si="2"/>
        <v>2</v>
      </c>
      <c r="T30" s="21">
        <f t="shared" si="2"/>
        <v>0</v>
      </c>
      <c r="U30" s="21">
        <f t="shared" si="2"/>
        <v>0</v>
      </c>
      <c r="V30" s="21">
        <f t="shared" si="2"/>
        <v>0</v>
      </c>
      <c r="W30" s="21">
        <f t="shared" si="2"/>
        <v>0</v>
      </c>
      <c r="X30" s="21">
        <f t="shared" si="2"/>
        <v>0</v>
      </c>
      <c r="Y30" s="21">
        <f t="shared" si="2"/>
        <v>1</v>
      </c>
      <c r="Z30" s="21">
        <f t="shared" si="2"/>
        <v>0</v>
      </c>
      <c r="AA30" s="21">
        <f t="shared" si="2"/>
        <v>1</v>
      </c>
      <c r="AB30" s="22">
        <f t="shared" si="2"/>
        <v>2</v>
      </c>
      <c r="AC30" s="23">
        <f>SUM(AC4:AC29)</f>
        <v>8</v>
      </c>
      <c r="AD30" s="29"/>
      <c r="AE30" s="23"/>
      <c r="AF30"/>
    </row>
    <row r="34" spans="5:5" ht="13.5" customHeight="1" x14ac:dyDescent="0.2">
      <c r="E34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10" sqref="U10"/>
    </sheetView>
  </sheetViews>
  <sheetFormatPr defaultRowHeight="13.5" customHeight="1" x14ac:dyDescent="0.2"/>
  <cols>
    <col min="1" max="1" width="15.1406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42578125" customWidth="1"/>
    <col min="32" max="32" width="8.7109375" style="1" customWidth="1"/>
  </cols>
  <sheetData>
    <row r="1" spans="1:32" ht="13.5" customHeight="1" x14ac:dyDescent="0.2">
      <c r="B1" s="35" t="str">
        <f>China!B1</f>
        <v>This workbook was produced by Jørgen Fenhann, UNEP Risø Centre from the CDMPipeline of 1st June 2013, jqfe@dtu.dk, Phone (+45)40202789</v>
      </c>
    </row>
    <row r="2" spans="1:32" ht="13.5" customHeight="1" x14ac:dyDescent="0.2">
      <c r="B2" s="35"/>
    </row>
    <row r="3" spans="1:32" ht="42" customHeight="1" x14ac:dyDescent="0.2">
      <c r="A3" s="3" t="s">
        <v>1439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31" t="s">
        <v>382</v>
      </c>
    </row>
    <row r="4" spans="1:32" ht="13.5" customHeight="1" x14ac:dyDescent="0.2">
      <c r="A4" s="8" t="s">
        <v>610</v>
      </c>
      <c r="S4">
        <v>1</v>
      </c>
      <c r="T4">
        <v>1</v>
      </c>
      <c r="AC4" s="11">
        <f t="shared" ref="AC4:AC9" si="0">SUM(B4:AB4)</f>
        <v>2</v>
      </c>
      <c r="AD4" s="27"/>
      <c r="AE4" s="17"/>
    </row>
    <row r="5" spans="1:32" ht="13.5" customHeight="1" x14ac:dyDescent="0.2">
      <c r="A5" s="2" t="s">
        <v>723</v>
      </c>
      <c r="D5">
        <v>1</v>
      </c>
      <c r="R5">
        <v>1</v>
      </c>
      <c r="AC5" s="13">
        <f t="shared" si="0"/>
        <v>2</v>
      </c>
      <c r="AD5" s="28"/>
      <c r="AE5" s="18"/>
    </row>
    <row r="6" spans="1:32" ht="13.5" customHeight="1" x14ac:dyDescent="0.2">
      <c r="A6" s="8" t="s">
        <v>1036</v>
      </c>
      <c r="B6">
        <v>1</v>
      </c>
      <c r="R6">
        <v>1</v>
      </c>
      <c r="AC6" s="13">
        <f t="shared" si="0"/>
        <v>2</v>
      </c>
      <c r="AD6" s="28"/>
      <c r="AE6" s="18"/>
    </row>
    <row r="7" spans="1:32" ht="13.5" customHeight="1" x14ac:dyDescent="0.2">
      <c r="A7" s="8" t="s">
        <v>488</v>
      </c>
      <c r="R7">
        <v>4</v>
      </c>
      <c r="X7">
        <v>5</v>
      </c>
      <c r="AC7" s="13">
        <f t="shared" si="0"/>
        <v>9</v>
      </c>
      <c r="AD7" s="28"/>
      <c r="AE7" s="18"/>
    </row>
    <row r="8" spans="1:32" ht="13.5" customHeight="1" x14ac:dyDescent="0.2">
      <c r="A8" s="8" t="s">
        <v>75</v>
      </c>
      <c r="X8">
        <v>1</v>
      </c>
      <c r="AC8" s="13">
        <f t="shared" si="0"/>
        <v>1</v>
      </c>
      <c r="AD8" s="30"/>
      <c r="AE8" s="33"/>
      <c r="AF8"/>
    </row>
    <row r="9" spans="1:32" ht="13.5" customHeight="1" x14ac:dyDescent="0.2">
      <c r="A9" s="25" t="s">
        <v>115</v>
      </c>
      <c r="AC9" s="15">
        <f t="shared" si="0"/>
        <v>0</v>
      </c>
      <c r="AD9" s="29"/>
      <c r="AE9" s="33"/>
      <c r="AF9"/>
    </row>
    <row r="10" spans="1:32" ht="13.5" customHeight="1" x14ac:dyDescent="0.2">
      <c r="A10" s="26" t="s">
        <v>106</v>
      </c>
      <c r="B10" s="20">
        <f t="shared" ref="B10:AC10" si="1">SUM(B4:B9)</f>
        <v>1</v>
      </c>
      <c r="C10" s="21">
        <f t="shared" si="1"/>
        <v>0</v>
      </c>
      <c r="D10" s="21">
        <f t="shared" si="1"/>
        <v>1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6</v>
      </c>
      <c r="S10" s="21">
        <f t="shared" si="1"/>
        <v>1</v>
      </c>
      <c r="T10" s="21">
        <f t="shared" si="1"/>
        <v>1</v>
      </c>
      <c r="U10" s="21">
        <f t="shared" si="1"/>
        <v>0</v>
      </c>
      <c r="V10" s="21">
        <f t="shared" si="1"/>
        <v>0</v>
      </c>
      <c r="W10" s="21">
        <f t="shared" si="1"/>
        <v>0</v>
      </c>
      <c r="X10" s="21">
        <f t="shared" si="1"/>
        <v>6</v>
      </c>
      <c r="Y10" s="21">
        <f t="shared" si="1"/>
        <v>0</v>
      </c>
      <c r="Z10" s="21">
        <f t="shared" si="1"/>
        <v>0</v>
      </c>
      <c r="AA10" s="21">
        <f t="shared" si="1"/>
        <v>0</v>
      </c>
      <c r="AB10" s="22">
        <f t="shared" si="1"/>
        <v>0</v>
      </c>
      <c r="AC10" s="23">
        <f t="shared" si="1"/>
        <v>16</v>
      </c>
      <c r="AD10" s="29"/>
      <c r="AE10" s="49"/>
      <c r="AF10"/>
    </row>
  </sheetData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E35"/>
  <sheetViews>
    <sheetView workbookViewId="0">
      <pane xSplit="1" ySplit="3" topLeftCell="L4" activePane="bottomRight" state="frozen"/>
      <selection activeCell="U36" sqref="U36"/>
      <selection pane="topRight" activeCell="U36" sqref="U36"/>
      <selection pane="bottomLeft" activeCell="U36" sqref="U36"/>
      <selection pane="bottomRight" activeCell="AG13" sqref="AG13"/>
    </sheetView>
  </sheetViews>
  <sheetFormatPr defaultRowHeight="13.5" customHeight="1" x14ac:dyDescent="0.2"/>
  <cols>
    <col min="1" max="1" width="14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0.5" customHeight="1" x14ac:dyDescent="0.2">
      <c r="A3" s="3" t="s">
        <v>1523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1524</v>
      </c>
      <c r="AC4" s="11">
        <f t="shared" ref="AC4:AC12" si="0">SUM(B4:AB4)</f>
        <v>0</v>
      </c>
      <c r="AD4" s="27"/>
      <c r="AE4" s="17"/>
    </row>
    <row r="5" spans="1:31" ht="13.5" customHeight="1" x14ac:dyDescent="0.2">
      <c r="A5" t="s">
        <v>1526</v>
      </c>
      <c r="AC5" s="13">
        <f t="shared" si="0"/>
        <v>0</v>
      </c>
      <c r="AD5" s="28"/>
      <c r="AE5" s="18"/>
    </row>
    <row r="6" spans="1:31" ht="13.5" customHeight="1" x14ac:dyDescent="0.2">
      <c r="A6" t="s">
        <v>1527</v>
      </c>
      <c r="AC6" s="13">
        <f t="shared" si="0"/>
        <v>0</v>
      </c>
      <c r="AD6" s="28"/>
      <c r="AE6" s="18"/>
    </row>
    <row r="7" spans="1:31" ht="13.5" customHeight="1" x14ac:dyDescent="0.2">
      <c r="A7" t="s">
        <v>1528</v>
      </c>
      <c r="AB7">
        <v>1</v>
      </c>
      <c r="AC7" s="13">
        <f t="shared" si="0"/>
        <v>1</v>
      </c>
      <c r="AD7" s="28"/>
      <c r="AE7" s="18"/>
    </row>
    <row r="8" spans="1:31" ht="13.5" customHeight="1" x14ac:dyDescent="0.2">
      <c r="A8" t="s">
        <v>1529</v>
      </c>
      <c r="AC8" s="13">
        <f t="shared" si="0"/>
        <v>0</v>
      </c>
      <c r="AD8" s="28"/>
      <c r="AE8" s="18"/>
    </row>
    <row r="9" spans="1:31" ht="13.5" customHeight="1" x14ac:dyDescent="0.2">
      <c r="A9" t="s">
        <v>1530</v>
      </c>
      <c r="N9">
        <v>1</v>
      </c>
      <c r="AC9" s="13">
        <f t="shared" si="0"/>
        <v>1</v>
      </c>
      <c r="AD9" s="28"/>
      <c r="AE9" s="18"/>
    </row>
    <row r="10" spans="1:31" ht="13.5" customHeight="1" x14ac:dyDescent="0.2">
      <c r="A10" t="s">
        <v>1525</v>
      </c>
      <c r="AC10" s="13">
        <f t="shared" si="0"/>
        <v>0</v>
      </c>
      <c r="AD10" s="28"/>
      <c r="AE10" s="18"/>
    </row>
    <row r="11" spans="1:31" ht="13.5" customHeight="1" x14ac:dyDescent="0.2">
      <c r="A11" s="8" t="s">
        <v>75</v>
      </c>
      <c r="AC11" s="13">
        <f t="shared" si="0"/>
        <v>0</v>
      </c>
      <c r="AD11" s="30"/>
      <c r="AE11" s="33"/>
    </row>
    <row r="12" spans="1:31" ht="13.5" customHeight="1" x14ac:dyDescent="0.2">
      <c r="A12" s="25" t="s">
        <v>115</v>
      </c>
      <c r="AC12" s="15">
        <f t="shared" si="0"/>
        <v>0</v>
      </c>
      <c r="AD12" s="29"/>
      <c r="AE12" s="33"/>
    </row>
    <row r="13" spans="1:31" ht="13.5" customHeight="1" x14ac:dyDescent="0.2">
      <c r="A13" s="26" t="s">
        <v>106</v>
      </c>
      <c r="B13" s="20">
        <f t="shared" ref="B13:AC13" si="1">SUM(B4:B12)</f>
        <v>0</v>
      </c>
      <c r="C13" s="21">
        <f t="shared" si="1"/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1</v>
      </c>
      <c r="O13" s="21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21">
        <f t="shared" si="1"/>
        <v>0</v>
      </c>
      <c r="Y13" s="21">
        <f t="shared" si="1"/>
        <v>0</v>
      </c>
      <c r="Z13" s="21">
        <f t="shared" si="1"/>
        <v>0</v>
      </c>
      <c r="AA13" s="21">
        <f t="shared" si="1"/>
        <v>0</v>
      </c>
      <c r="AB13" s="22">
        <f t="shared" si="1"/>
        <v>1</v>
      </c>
      <c r="AC13" s="23">
        <f t="shared" si="1"/>
        <v>2</v>
      </c>
      <c r="AD13" s="29"/>
      <c r="AE13" s="49"/>
    </row>
    <row r="35" spans="1:1" ht="13.5" customHeight="1" x14ac:dyDescent="0.2">
      <c r="A35" s="2" t="s">
        <v>243</v>
      </c>
    </row>
  </sheetData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F29"/>
  <sheetViews>
    <sheetView workbookViewId="0">
      <pane xSplit="1" ySplit="3" topLeftCell="B4" activePane="bottomRight" state="frozen"/>
      <selection activeCell="U36" sqref="U36"/>
      <selection pane="topRight" activeCell="U36" sqref="U36"/>
      <selection pane="bottomLeft" activeCell="U36" sqref="U36"/>
      <selection pane="bottomRight" activeCell="U25" sqref="U25"/>
    </sheetView>
  </sheetViews>
  <sheetFormatPr defaultRowHeight="13.5" customHeight="1" x14ac:dyDescent="0.2"/>
  <cols>
    <col min="1" max="1" width="12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1" width="10.28515625" customWidth="1"/>
    <col min="32" max="32" width="8.7109375" style="1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1558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t="s">
        <v>1559</v>
      </c>
      <c r="AC4" s="11">
        <f t="shared" ref="AC4:AC22" si="0">SUM(C4:AB4)</f>
        <v>0</v>
      </c>
      <c r="AD4" s="27"/>
      <c r="AE4" s="45">
        <v>7.0000000000000007E-2</v>
      </c>
    </row>
    <row r="5" spans="1:31" ht="13.5" customHeight="1" x14ac:dyDescent="0.2">
      <c r="A5" t="s">
        <v>1560</v>
      </c>
      <c r="AC5" s="13">
        <f t="shared" si="0"/>
        <v>0</v>
      </c>
      <c r="AD5" s="28"/>
      <c r="AE5" s="46">
        <v>0.44</v>
      </c>
    </row>
    <row r="6" spans="1:31" ht="13.5" customHeight="1" x14ac:dyDescent="0.2">
      <c r="A6" t="s">
        <v>1561</v>
      </c>
      <c r="B6">
        <v>1</v>
      </c>
      <c r="AB6">
        <v>2</v>
      </c>
      <c r="AC6" s="13">
        <f t="shared" si="0"/>
        <v>2</v>
      </c>
      <c r="AD6" s="28"/>
      <c r="AE6" s="46">
        <v>0.08</v>
      </c>
    </row>
    <row r="7" spans="1:31" ht="13.5" customHeight="1" x14ac:dyDescent="0.2">
      <c r="A7" t="s">
        <v>1562</v>
      </c>
      <c r="D7">
        <v>2</v>
      </c>
      <c r="AC7" s="13">
        <f t="shared" si="0"/>
        <v>2</v>
      </c>
      <c r="AD7" s="28"/>
      <c r="AE7" s="46">
        <v>0.12</v>
      </c>
    </row>
    <row r="8" spans="1:31" ht="13.5" customHeight="1" x14ac:dyDescent="0.2">
      <c r="A8" t="s">
        <v>1563</v>
      </c>
      <c r="AC8" s="13">
        <f t="shared" si="0"/>
        <v>0</v>
      </c>
      <c r="AD8" s="28"/>
      <c r="AE8" s="46">
        <v>0.06</v>
      </c>
    </row>
    <row r="9" spans="1:31" ht="13.5" customHeight="1" x14ac:dyDescent="0.2">
      <c r="A9" t="s">
        <v>1564</v>
      </c>
      <c r="T9">
        <v>1</v>
      </c>
      <c r="AB9">
        <v>2</v>
      </c>
      <c r="AC9" s="13">
        <f t="shared" si="0"/>
        <v>3</v>
      </c>
      <c r="AD9" s="28"/>
      <c r="AE9" s="46">
        <v>0.02</v>
      </c>
    </row>
    <row r="10" spans="1:31" ht="13.5" customHeight="1" x14ac:dyDescent="0.2">
      <c r="A10" t="s">
        <v>1565</v>
      </c>
      <c r="AB10">
        <v>3</v>
      </c>
      <c r="AC10" s="13">
        <f t="shared" si="0"/>
        <v>3</v>
      </c>
      <c r="AD10" s="28"/>
      <c r="AE10" s="46">
        <v>7.0000000000000007E-2</v>
      </c>
    </row>
    <row r="11" spans="1:31" ht="13.5" customHeight="1" x14ac:dyDescent="0.2">
      <c r="A11" t="s">
        <v>1566</v>
      </c>
      <c r="D11">
        <v>1</v>
      </c>
      <c r="AB11">
        <v>1</v>
      </c>
      <c r="AC11" s="13">
        <f t="shared" si="0"/>
        <v>2</v>
      </c>
      <c r="AD11" s="28"/>
      <c r="AE11" s="46">
        <v>0.06</v>
      </c>
    </row>
    <row r="12" spans="1:31" ht="13.5" customHeight="1" x14ac:dyDescent="0.2">
      <c r="A12" t="s">
        <v>1567</v>
      </c>
      <c r="AB12">
        <v>5</v>
      </c>
      <c r="AC12" s="13">
        <f t="shared" si="0"/>
        <v>5</v>
      </c>
      <c r="AD12" s="28"/>
      <c r="AE12" s="46">
        <v>0.13</v>
      </c>
    </row>
    <row r="13" spans="1:31" ht="13.5" customHeight="1" x14ac:dyDescent="0.2">
      <c r="A13" t="s">
        <v>1568</v>
      </c>
      <c r="S13">
        <v>1</v>
      </c>
      <c r="AC13" s="13">
        <f t="shared" si="0"/>
        <v>1</v>
      </c>
      <c r="AD13" s="28"/>
      <c r="AE13" s="46">
        <v>1.33</v>
      </c>
    </row>
    <row r="14" spans="1:31" ht="13.5" customHeight="1" x14ac:dyDescent="0.2">
      <c r="A14" t="s">
        <v>1569</v>
      </c>
      <c r="D14">
        <v>1</v>
      </c>
      <c r="AC14" s="13">
        <f t="shared" si="0"/>
        <v>1</v>
      </c>
      <c r="AD14" s="28"/>
      <c r="AE14" s="46">
        <v>0.11</v>
      </c>
    </row>
    <row r="15" spans="1:31" ht="13.5" customHeight="1" x14ac:dyDescent="0.2">
      <c r="A15" t="s">
        <v>588</v>
      </c>
      <c r="D15">
        <v>1</v>
      </c>
      <c r="AC15" s="13">
        <f t="shared" si="0"/>
        <v>1</v>
      </c>
      <c r="AD15" s="28"/>
      <c r="AE15" s="46">
        <v>0.05</v>
      </c>
    </row>
    <row r="16" spans="1:31" ht="13.5" customHeight="1" x14ac:dyDescent="0.2">
      <c r="A16" t="s">
        <v>1570</v>
      </c>
      <c r="D16">
        <v>2</v>
      </c>
      <c r="AC16" s="13">
        <f t="shared" si="0"/>
        <v>2</v>
      </c>
      <c r="AD16" s="28"/>
      <c r="AE16" s="46">
        <v>0.1</v>
      </c>
    </row>
    <row r="17" spans="1:32" ht="13.5" customHeight="1" x14ac:dyDescent="0.2">
      <c r="A17" t="s">
        <v>1571</v>
      </c>
      <c r="AB17">
        <v>1</v>
      </c>
      <c r="AC17" s="13">
        <f t="shared" si="0"/>
        <v>1</v>
      </c>
      <c r="AD17" s="28"/>
      <c r="AE17" s="46">
        <v>7.0000000000000007E-2</v>
      </c>
    </row>
    <row r="18" spans="1:32" ht="13.5" customHeight="1" x14ac:dyDescent="0.2">
      <c r="A18" t="s">
        <v>1572</v>
      </c>
      <c r="AC18" s="13">
        <f t="shared" si="0"/>
        <v>0</v>
      </c>
      <c r="AD18" s="28"/>
      <c r="AE18" s="46">
        <v>0.12</v>
      </c>
    </row>
    <row r="19" spans="1:32" ht="13.5" customHeight="1" x14ac:dyDescent="0.2">
      <c r="A19" t="s">
        <v>1573</v>
      </c>
      <c r="AB19">
        <v>2</v>
      </c>
      <c r="AC19" s="13">
        <f t="shared" si="0"/>
        <v>2</v>
      </c>
      <c r="AD19" s="28"/>
      <c r="AE19" s="46">
        <v>0.1</v>
      </c>
    </row>
    <row r="20" spans="1:32" ht="13.5" customHeight="1" x14ac:dyDescent="0.2">
      <c r="A20" t="s">
        <v>1574</v>
      </c>
      <c r="AC20" s="13">
        <f t="shared" si="0"/>
        <v>0</v>
      </c>
      <c r="AD20" s="28"/>
      <c r="AE20" s="46">
        <v>0.08</v>
      </c>
    </row>
    <row r="21" spans="1:32" ht="13.5" customHeight="1" x14ac:dyDescent="0.2">
      <c r="A21" t="s">
        <v>1575</v>
      </c>
      <c r="D21">
        <v>2</v>
      </c>
      <c r="AB21">
        <v>4</v>
      </c>
      <c r="AC21" s="13">
        <f t="shared" si="0"/>
        <v>6</v>
      </c>
      <c r="AD21" s="28"/>
      <c r="AE21" s="46">
        <v>0.09</v>
      </c>
    </row>
    <row r="22" spans="1:32" ht="13.5" customHeight="1" x14ac:dyDescent="0.2">
      <c r="A22" t="s">
        <v>1576</v>
      </c>
      <c r="D22">
        <v>1</v>
      </c>
      <c r="AC22" s="13">
        <f t="shared" si="0"/>
        <v>1</v>
      </c>
      <c r="AD22" s="28"/>
      <c r="AE22" s="46">
        <v>0.05</v>
      </c>
    </row>
    <row r="23" spans="1:32" ht="13.5" customHeight="1" x14ac:dyDescent="0.2">
      <c r="A23" s="8" t="s">
        <v>75</v>
      </c>
      <c r="AC23" s="13">
        <f>SUM(B23:AB23)</f>
        <v>0</v>
      </c>
      <c r="AD23" s="30"/>
      <c r="AE23" s="33"/>
    </row>
    <row r="24" spans="1:32" ht="13.5" customHeight="1" x14ac:dyDescent="0.2">
      <c r="A24" s="25" t="s">
        <v>115</v>
      </c>
      <c r="AC24" s="15">
        <f>SUM(B24:AB24)</f>
        <v>0</v>
      </c>
      <c r="AD24" s="29"/>
      <c r="AE24" s="33"/>
      <c r="AF24"/>
    </row>
    <row r="25" spans="1:32" ht="13.5" customHeight="1" x14ac:dyDescent="0.2">
      <c r="A25" s="26" t="s">
        <v>106</v>
      </c>
      <c r="B25" s="21">
        <f>SUM(B4:B24)</f>
        <v>1</v>
      </c>
      <c r="C25" s="21">
        <f t="shared" ref="C25:AB25" si="1">SUM(C4:C24)</f>
        <v>0</v>
      </c>
      <c r="D25" s="21">
        <f t="shared" si="1"/>
        <v>10</v>
      </c>
      <c r="E25" s="21">
        <f t="shared" si="1"/>
        <v>0</v>
      </c>
      <c r="F25" s="21">
        <f t="shared" si="1"/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1">
        <f t="shared" si="1"/>
        <v>0</v>
      </c>
      <c r="L25" s="21">
        <f t="shared" si="1"/>
        <v>0</v>
      </c>
      <c r="M25" s="21">
        <f t="shared" si="1"/>
        <v>0</v>
      </c>
      <c r="N25" s="21">
        <f t="shared" si="1"/>
        <v>0</v>
      </c>
      <c r="O25" s="21">
        <f t="shared" si="1"/>
        <v>0</v>
      </c>
      <c r="P25" s="21">
        <f t="shared" si="1"/>
        <v>0</v>
      </c>
      <c r="Q25" s="21">
        <f t="shared" si="1"/>
        <v>0</v>
      </c>
      <c r="R25" s="21">
        <f t="shared" si="1"/>
        <v>0</v>
      </c>
      <c r="S25" s="21">
        <f t="shared" si="1"/>
        <v>1</v>
      </c>
      <c r="T25" s="21">
        <f t="shared" si="1"/>
        <v>1</v>
      </c>
      <c r="U25" s="21">
        <f t="shared" si="1"/>
        <v>0</v>
      </c>
      <c r="V25" s="21">
        <f t="shared" si="1"/>
        <v>0</v>
      </c>
      <c r="W25" s="21">
        <f t="shared" si="1"/>
        <v>0</v>
      </c>
      <c r="X25" s="21">
        <f t="shared" si="1"/>
        <v>0</v>
      </c>
      <c r="Y25" s="21">
        <f t="shared" si="1"/>
        <v>0</v>
      </c>
      <c r="Z25" s="21">
        <f t="shared" si="1"/>
        <v>0</v>
      </c>
      <c r="AA25" s="21">
        <f t="shared" si="1"/>
        <v>0</v>
      </c>
      <c r="AB25" s="22">
        <f t="shared" si="1"/>
        <v>20</v>
      </c>
      <c r="AC25" s="23">
        <f>SUM(AC4:AC24)</f>
        <v>32</v>
      </c>
      <c r="AD25" s="29"/>
      <c r="AE25" s="52">
        <f>SUM(AE4:AE24)</f>
        <v>3.15</v>
      </c>
      <c r="AF25"/>
    </row>
    <row r="29" spans="1:32" ht="13.5" customHeight="1" x14ac:dyDescent="0.2">
      <c r="E29" s="90"/>
    </row>
  </sheetData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AJ70"/>
  <sheetViews>
    <sheetView workbookViewId="0">
      <pane xSplit="1" ySplit="3" topLeftCell="B43" activePane="bottomRight" state="frozen"/>
      <selection activeCell="U36" sqref="U36"/>
      <selection pane="topRight" activeCell="U36" sqref="U36"/>
      <selection pane="bottomLeft" activeCell="U36" sqref="U36"/>
      <selection pane="bottomRight" activeCell="U70" sqref="U70"/>
    </sheetView>
  </sheetViews>
  <sheetFormatPr defaultRowHeight="13.5" customHeight="1" x14ac:dyDescent="0.2"/>
  <cols>
    <col min="1" max="1" width="18.710937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0" width="13.28515625" bestFit="1" customWidth="1"/>
    <col min="31" max="32" width="10.28515625" customWidth="1"/>
    <col min="33" max="33" width="13" style="1" customWidth="1"/>
  </cols>
  <sheetData>
    <row r="1" spans="1:36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6" ht="13.5" customHeight="1" x14ac:dyDescent="0.2">
      <c r="B2" s="35"/>
    </row>
    <row r="3" spans="1:36" ht="39" customHeight="1" x14ac:dyDescent="0.2">
      <c r="A3" s="3" t="s">
        <v>1306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  <c r="AF3" s="55"/>
    </row>
    <row r="4" spans="1:36" ht="13.5" customHeight="1" x14ac:dyDescent="0.2">
      <c r="A4" s="1" t="s">
        <v>575</v>
      </c>
      <c r="AC4" s="11">
        <f t="shared" ref="AC4:AC35" si="0">SUM(B4:AB4)</f>
        <v>0</v>
      </c>
      <c r="AD4" s="27"/>
      <c r="AE4" s="57">
        <v>2.2103999999999999</v>
      </c>
      <c r="AF4" s="56"/>
      <c r="AJ4" s="54"/>
    </row>
    <row r="5" spans="1:36" ht="13.5" customHeight="1" x14ac:dyDescent="0.2">
      <c r="A5" s="1" t="s">
        <v>534</v>
      </c>
      <c r="S5">
        <v>1</v>
      </c>
      <c r="AC5" s="13">
        <f t="shared" si="0"/>
        <v>1</v>
      </c>
      <c r="AD5" s="28"/>
      <c r="AE5" s="58">
        <v>0.92630000000000001</v>
      </c>
      <c r="AF5" s="56"/>
    </row>
    <row r="6" spans="1:36" ht="13.5" customHeight="1" x14ac:dyDescent="0.2">
      <c r="A6" s="1" t="s">
        <v>542</v>
      </c>
      <c r="AC6" s="13">
        <f t="shared" si="0"/>
        <v>0</v>
      </c>
      <c r="AD6" s="28"/>
      <c r="AE6" s="58">
        <v>1.5943000000000001</v>
      </c>
      <c r="AF6" s="56"/>
    </row>
    <row r="7" spans="1:36" ht="13.5" customHeight="1" x14ac:dyDescent="0.2">
      <c r="A7" s="1" t="s">
        <v>544</v>
      </c>
      <c r="R7">
        <v>1</v>
      </c>
      <c r="AC7" s="13">
        <f t="shared" si="0"/>
        <v>1</v>
      </c>
      <c r="AD7" s="28"/>
      <c r="AE7" s="58">
        <v>0.30149999999999999</v>
      </c>
      <c r="AF7" s="56"/>
    </row>
    <row r="8" spans="1:36" ht="13.5" customHeight="1" x14ac:dyDescent="0.2">
      <c r="A8" s="1" t="s">
        <v>576</v>
      </c>
      <c r="AB8">
        <v>1</v>
      </c>
      <c r="AC8" s="13">
        <f t="shared" si="0"/>
        <v>1</v>
      </c>
      <c r="AD8" s="28"/>
      <c r="AE8" s="58">
        <v>0.82010000000000005</v>
      </c>
      <c r="AF8" s="56"/>
    </row>
    <row r="9" spans="1:36" ht="13.5" customHeight="1" x14ac:dyDescent="0.2">
      <c r="A9" s="1" t="s">
        <v>543</v>
      </c>
      <c r="AC9" s="13">
        <f t="shared" si="0"/>
        <v>0</v>
      </c>
      <c r="AD9" s="28"/>
      <c r="AE9" s="58">
        <v>1.0098</v>
      </c>
      <c r="AF9" s="56"/>
    </row>
    <row r="10" spans="1:36" ht="13.5" customHeight="1" x14ac:dyDescent="0.2">
      <c r="A10" s="2" t="s">
        <v>562</v>
      </c>
      <c r="D10">
        <v>2</v>
      </c>
      <c r="R10">
        <v>3</v>
      </c>
      <c r="AB10">
        <v>1</v>
      </c>
      <c r="AC10" s="13">
        <f t="shared" si="0"/>
        <v>6</v>
      </c>
      <c r="AD10" s="28"/>
      <c r="AE10" s="58">
        <v>1.5663</v>
      </c>
      <c r="AF10" s="56"/>
    </row>
    <row r="11" spans="1:36" ht="13.5" customHeight="1" x14ac:dyDescent="0.2">
      <c r="A11" s="1" t="s">
        <v>568</v>
      </c>
      <c r="D11">
        <v>3</v>
      </c>
      <c r="T11">
        <v>1</v>
      </c>
      <c r="AC11" s="13">
        <f t="shared" si="0"/>
        <v>4</v>
      </c>
      <c r="AD11" s="28"/>
      <c r="AE11" s="58">
        <v>0.96399999999999997</v>
      </c>
      <c r="AF11" s="56"/>
    </row>
    <row r="12" spans="1:36" ht="13.5" customHeight="1" x14ac:dyDescent="0.2">
      <c r="A12" s="1" t="s">
        <v>569</v>
      </c>
      <c r="R12">
        <v>1</v>
      </c>
      <c r="T12">
        <v>1</v>
      </c>
      <c r="AC12" s="13">
        <f t="shared" si="0"/>
        <v>2</v>
      </c>
      <c r="AD12" s="28"/>
      <c r="AE12" s="58">
        <v>0.8095</v>
      </c>
      <c r="AF12" s="56"/>
    </row>
    <row r="13" spans="1:36" ht="13.5" customHeight="1" x14ac:dyDescent="0.2">
      <c r="A13" s="1" t="s">
        <v>570</v>
      </c>
      <c r="R13">
        <v>2</v>
      </c>
      <c r="AB13">
        <v>3</v>
      </c>
      <c r="AC13" s="13">
        <f t="shared" si="0"/>
        <v>5</v>
      </c>
      <c r="AD13" s="28"/>
      <c r="AE13" s="58">
        <v>1.1637</v>
      </c>
      <c r="AF13" s="56"/>
    </row>
    <row r="14" spans="1:36" ht="13.5" customHeight="1" x14ac:dyDescent="0.2">
      <c r="A14" s="1" t="s">
        <v>578</v>
      </c>
      <c r="AC14" s="13">
        <f t="shared" si="0"/>
        <v>0</v>
      </c>
      <c r="AD14" s="28"/>
      <c r="AE14" s="58">
        <v>1.232</v>
      </c>
      <c r="AF14" s="56"/>
    </row>
    <row r="15" spans="1:36" ht="13.5" customHeight="1" x14ac:dyDescent="0.2">
      <c r="A15" s="1" t="s">
        <v>574</v>
      </c>
      <c r="D15">
        <v>2</v>
      </c>
      <c r="T15">
        <v>1</v>
      </c>
      <c r="AC15" s="13">
        <f t="shared" si="0"/>
        <v>3</v>
      </c>
      <c r="AD15" s="28"/>
      <c r="AE15" s="58">
        <v>1.1398999999999999</v>
      </c>
      <c r="AF15" s="56"/>
    </row>
    <row r="16" spans="1:36" ht="13.5" customHeight="1" x14ac:dyDescent="0.2">
      <c r="A16" s="1" t="s">
        <v>545</v>
      </c>
      <c r="R16">
        <v>3</v>
      </c>
      <c r="AC16" s="13">
        <f t="shared" si="0"/>
        <v>3</v>
      </c>
      <c r="AD16" s="28"/>
      <c r="AE16" s="58">
        <v>0.51890000000000003</v>
      </c>
      <c r="AF16" s="56"/>
    </row>
    <row r="17" spans="1:32" ht="13.5" customHeight="1" x14ac:dyDescent="0.2">
      <c r="A17" s="1" t="s">
        <v>567</v>
      </c>
      <c r="D17">
        <v>2</v>
      </c>
      <c r="AC17" s="13">
        <f t="shared" si="0"/>
        <v>2</v>
      </c>
      <c r="AD17" s="28"/>
      <c r="AE17" s="58">
        <v>0.78849999999999998</v>
      </c>
      <c r="AF17" s="56"/>
    </row>
    <row r="18" spans="1:32" ht="13.5" customHeight="1" x14ac:dyDescent="0.2">
      <c r="A18" s="1" t="s">
        <v>558</v>
      </c>
      <c r="R18">
        <v>5</v>
      </c>
      <c r="T18">
        <v>2</v>
      </c>
      <c r="AC18" s="13">
        <f t="shared" si="0"/>
        <v>7</v>
      </c>
      <c r="AD18" s="28"/>
      <c r="AE18" s="58">
        <v>1.7376</v>
      </c>
      <c r="AF18" s="56"/>
    </row>
    <row r="19" spans="1:32" ht="13.5" customHeight="1" x14ac:dyDescent="0.2">
      <c r="A19" s="1" t="s">
        <v>559</v>
      </c>
      <c r="R19">
        <v>11</v>
      </c>
      <c r="T19">
        <v>1</v>
      </c>
      <c r="AC19" s="13">
        <f t="shared" si="0"/>
        <v>12</v>
      </c>
      <c r="AD19" s="28"/>
      <c r="AE19" s="58">
        <v>0.4073</v>
      </c>
      <c r="AF19" s="56"/>
    </row>
    <row r="20" spans="1:32" ht="13.5" customHeight="1" x14ac:dyDescent="0.2">
      <c r="A20" s="1" t="s">
        <v>554</v>
      </c>
      <c r="R20">
        <v>3</v>
      </c>
      <c r="AC20" s="13">
        <f t="shared" si="0"/>
        <v>3</v>
      </c>
      <c r="AD20" s="28"/>
      <c r="AE20" s="58">
        <v>0.45910000000000001</v>
      </c>
      <c r="AF20" s="56"/>
    </row>
    <row r="21" spans="1:32" ht="13.5" customHeight="1" x14ac:dyDescent="0.2">
      <c r="A21" s="1" t="s">
        <v>571</v>
      </c>
      <c r="O21">
        <v>1</v>
      </c>
      <c r="T21">
        <v>1</v>
      </c>
      <c r="AC21" s="13">
        <f t="shared" si="0"/>
        <v>2</v>
      </c>
      <c r="AD21" s="28"/>
      <c r="AE21" s="58">
        <v>2.2147999999999999</v>
      </c>
      <c r="AF21" s="56"/>
    </row>
    <row r="22" spans="1:32" ht="13.5" customHeight="1" x14ac:dyDescent="0.2">
      <c r="A22" s="1" t="s">
        <v>579</v>
      </c>
      <c r="D22">
        <v>1</v>
      </c>
      <c r="AC22" s="13">
        <f t="shared" si="0"/>
        <v>1</v>
      </c>
      <c r="AD22" s="28"/>
      <c r="AE22" s="58">
        <v>1.6677999999999999</v>
      </c>
      <c r="AF22" s="56"/>
    </row>
    <row r="23" spans="1:32" ht="13.5" customHeight="1" x14ac:dyDescent="0.2">
      <c r="A23" s="1" t="s">
        <v>577</v>
      </c>
      <c r="AC23" s="13">
        <f t="shared" si="0"/>
        <v>0</v>
      </c>
      <c r="AD23" s="28"/>
      <c r="AE23" s="58">
        <v>1.3532999999999999</v>
      </c>
      <c r="AF23" s="56"/>
    </row>
    <row r="24" spans="1:32" ht="13.5" customHeight="1" x14ac:dyDescent="0.2">
      <c r="A24" s="2" t="s">
        <v>560</v>
      </c>
      <c r="D24">
        <v>1</v>
      </c>
      <c r="R24">
        <v>13</v>
      </c>
      <c r="AC24" s="13">
        <f t="shared" si="0"/>
        <v>14</v>
      </c>
      <c r="AD24" s="28"/>
      <c r="AE24" s="58">
        <v>1.1617</v>
      </c>
      <c r="AF24" s="56"/>
    </row>
    <row r="25" spans="1:32" ht="13.5" customHeight="1" x14ac:dyDescent="0.2">
      <c r="A25" s="1" t="s">
        <v>546</v>
      </c>
      <c r="R25">
        <v>10</v>
      </c>
      <c r="AC25" s="13">
        <f t="shared" si="0"/>
        <v>10</v>
      </c>
      <c r="AD25" s="28"/>
      <c r="AE25" s="58">
        <v>0.6835</v>
      </c>
      <c r="AF25" s="56"/>
    </row>
    <row r="26" spans="1:32" ht="13.5" customHeight="1" x14ac:dyDescent="0.2">
      <c r="A26" s="1" t="s">
        <v>524</v>
      </c>
      <c r="D26">
        <v>1</v>
      </c>
      <c r="AC26" s="13">
        <f t="shared" si="0"/>
        <v>1</v>
      </c>
      <c r="AD26" s="28"/>
      <c r="AE26" s="58">
        <v>0.8266</v>
      </c>
      <c r="AF26" s="56"/>
    </row>
    <row r="27" spans="1:32" ht="13.5" customHeight="1" x14ac:dyDescent="0.2">
      <c r="A27" s="1" t="s">
        <v>532</v>
      </c>
      <c r="S27">
        <v>1</v>
      </c>
      <c r="AC27" s="13">
        <f t="shared" si="0"/>
        <v>1</v>
      </c>
      <c r="AD27" s="28"/>
      <c r="AE27" s="58">
        <v>3.2166999999999999</v>
      </c>
      <c r="AF27" s="56"/>
    </row>
    <row r="28" spans="1:32" ht="13.5" customHeight="1" x14ac:dyDescent="0.2">
      <c r="A28" s="1" t="s">
        <v>525</v>
      </c>
      <c r="AC28" s="13">
        <f t="shared" si="0"/>
        <v>0</v>
      </c>
      <c r="AD28" s="28"/>
      <c r="AE28" s="58">
        <v>2.5434999999999999</v>
      </c>
      <c r="AF28" s="56"/>
    </row>
    <row r="29" spans="1:32" ht="13.5" customHeight="1" x14ac:dyDescent="0.2">
      <c r="A29" s="1" t="s">
        <v>537</v>
      </c>
      <c r="R29">
        <v>1</v>
      </c>
      <c r="AC29" s="13">
        <f t="shared" si="0"/>
        <v>1</v>
      </c>
      <c r="AD29" s="28"/>
      <c r="AE29" s="58">
        <v>1.3064</v>
      </c>
      <c r="AF29" s="56"/>
    </row>
    <row r="30" spans="1:32" ht="13.5" customHeight="1" x14ac:dyDescent="0.2">
      <c r="A30" s="1" t="s">
        <v>526</v>
      </c>
      <c r="K30">
        <v>2</v>
      </c>
      <c r="AC30" s="13">
        <f t="shared" si="0"/>
        <v>2</v>
      </c>
      <c r="AD30" s="28"/>
      <c r="AE30" s="58">
        <v>1.7224999999999999</v>
      </c>
      <c r="AF30" s="56"/>
    </row>
    <row r="31" spans="1:32" ht="13.5" customHeight="1" x14ac:dyDescent="0.2">
      <c r="A31" s="1" t="s">
        <v>536</v>
      </c>
      <c r="AC31" s="13">
        <f t="shared" si="0"/>
        <v>0</v>
      </c>
      <c r="AD31" s="28"/>
      <c r="AE31" s="58">
        <v>1.8033999999999999</v>
      </c>
      <c r="AF31" s="56"/>
    </row>
    <row r="32" spans="1:32" ht="13.5" customHeight="1" x14ac:dyDescent="0.2">
      <c r="A32" s="1" t="s">
        <v>580</v>
      </c>
      <c r="R32">
        <v>1</v>
      </c>
      <c r="AC32" s="13">
        <f t="shared" si="0"/>
        <v>1</v>
      </c>
      <c r="AD32" s="28"/>
      <c r="AE32" s="58">
        <v>0.79690000000000005</v>
      </c>
      <c r="AF32" s="56"/>
    </row>
    <row r="33" spans="1:33" ht="13.5" customHeight="1" x14ac:dyDescent="0.2">
      <c r="A33" s="1" t="s">
        <v>535</v>
      </c>
      <c r="D33">
        <v>3</v>
      </c>
      <c r="S33">
        <v>5</v>
      </c>
      <c r="AC33" s="13">
        <f t="shared" si="0"/>
        <v>8</v>
      </c>
      <c r="AD33" s="28"/>
      <c r="AE33" s="58">
        <v>6.1058000000000003</v>
      </c>
      <c r="AF33" s="56"/>
    </row>
    <row r="34" spans="1:33" ht="13.5" customHeight="1" x14ac:dyDescent="0.2">
      <c r="A34" s="1" t="s">
        <v>555</v>
      </c>
      <c r="R34">
        <v>3</v>
      </c>
      <c r="X34">
        <v>1</v>
      </c>
      <c r="AC34" s="13">
        <f t="shared" si="0"/>
        <v>4</v>
      </c>
      <c r="AD34" s="28"/>
      <c r="AE34" s="58">
        <v>0.82040000000000002</v>
      </c>
      <c r="AF34" s="56"/>
    </row>
    <row r="35" spans="1:33" ht="13.5" customHeight="1" x14ac:dyDescent="0.2">
      <c r="A35" s="1" t="s">
        <v>527</v>
      </c>
      <c r="AC35" s="13">
        <f t="shared" si="0"/>
        <v>0</v>
      </c>
      <c r="AD35" s="28"/>
      <c r="AE35" s="58">
        <v>1.1427</v>
      </c>
      <c r="AF35" s="56"/>
    </row>
    <row r="36" spans="1:33" ht="13.5" customHeight="1" x14ac:dyDescent="0.2">
      <c r="A36" s="1" t="s">
        <v>563</v>
      </c>
      <c r="R36">
        <v>2</v>
      </c>
      <c r="AC36" s="13">
        <f t="shared" ref="AC36:AC67" si="1">SUM(B36:AB36)</f>
        <v>2</v>
      </c>
      <c r="AD36" s="28"/>
      <c r="AE36" s="58">
        <v>1.135</v>
      </c>
      <c r="AF36" s="56"/>
    </row>
    <row r="37" spans="1:33" ht="13.5" customHeight="1" x14ac:dyDescent="0.2">
      <c r="A37" s="1" t="s">
        <v>581</v>
      </c>
      <c r="K37">
        <v>1</v>
      </c>
      <c r="AC37" s="13">
        <f t="shared" si="1"/>
        <v>1</v>
      </c>
      <c r="AD37" s="28"/>
      <c r="AE37" s="58">
        <v>1.6846000000000001</v>
      </c>
      <c r="AF37" s="56"/>
    </row>
    <row r="38" spans="1:33" ht="13.5" customHeight="1" x14ac:dyDescent="0.2">
      <c r="A38" s="2" t="s">
        <v>587</v>
      </c>
      <c r="R38">
        <v>11</v>
      </c>
      <c r="T38">
        <v>1</v>
      </c>
      <c r="AC38" s="13">
        <f t="shared" si="1"/>
        <v>12</v>
      </c>
      <c r="AD38" s="28"/>
      <c r="AE38" s="58">
        <v>0.3831</v>
      </c>
      <c r="AF38" s="56"/>
      <c r="AG38" s="2"/>
    </row>
    <row r="39" spans="1:33" ht="13.5" customHeight="1" x14ac:dyDescent="0.2">
      <c r="A39" s="1" t="s">
        <v>556</v>
      </c>
      <c r="R39">
        <v>10</v>
      </c>
      <c r="AC39" s="13">
        <f t="shared" si="1"/>
        <v>10</v>
      </c>
      <c r="AD39" s="28"/>
      <c r="AE39" s="58">
        <v>0.31990000000000002</v>
      </c>
      <c r="AF39" s="56"/>
      <c r="AG39" s="2"/>
    </row>
    <row r="40" spans="1:33" ht="13.5" customHeight="1" x14ac:dyDescent="0.2">
      <c r="A40" s="2" t="s">
        <v>561</v>
      </c>
      <c r="R40">
        <v>11</v>
      </c>
      <c r="AC40" s="13">
        <f t="shared" si="1"/>
        <v>11</v>
      </c>
      <c r="AD40" s="28"/>
      <c r="AE40" s="58">
        <v>1.1792</v>
      </c>
      <c r="AF40" s="56"/>
      <c r="AG40" s="2"/>
    </row>
    <row r="41" spans="1:33" ht="13.5" customHeight="1" x14ac:dyDescent="0.2">
      <c r="A41" s="1" t="s">
        <v>547</v>
      </c>
      <c r="R41">
        <v>3</v>
      </c>
      <c r="AC41" s="13">
        <f t="shared" si="1"/>
        <v>3</v>
      </c>
      <c r="AD41" s="28"/>
      <c r="AE41" s="58">
        <v>0.74639999999999995</v>
      </c>
      <c r="AF41" s="56"/>
      <c r="AG41" s="2"/>
    </row>
    <row r="42" spans="1:33" ht="13.5" customHeight="1" x14ac:dyDescent="0.2">
      <c r="A42" s="1" t="s">
        <v>548</v>
      </c>
      <c r="R42">
        <v>27</v>
      </c>
      <c r="T42">
        <v>1</v>
      </c>
      <c r="AC42" s="13">
        <f t="shared" si="1"/>
        <v>28</v>
      </c>
      <c r="AD42" s="28"/>
      <c r="AE42" s="58">
        <v>0.58579999999999999</v>
      </c>
      <c r="AF42" s="56"/>
    </row>
    <row r="43" spans="1:33" ht="13.5" customHeight="1" x14ac:dyDescent="0.2">
      <c r="A43" s="1" t="s">
        <v>582</v>
      </c>
      <c r="D43">
        <v>1</v>
      </c>
      <c r="AC43" s="13">
        <f t="shared" si="1"/>
        <v>1</v>
      </c>
      <c r="AD43" s="28"/>
      <c r="AE43" s="58">
        <v>1.4231</v>
      </c>
      <c r="AF43" s="56"/>
    </row>
    <row r="44" spans="1:33" ht="13.5" customHeight="1" x14ac:dyDescent="0.2">
      <c r="A44" s="1" t="s">
        <v>528</v>
      </c>
      <c r="AC44" s="13">
        <f t="shared" si="1"/>
        <v>0</v>
      </c>
      <c r="AD44" s="28"/>
      <c r="AE44" s="58">
        <v>1.9742999999999999</v>
      </c>
      <c r="AF44" s="56"/>
    </row>
    <row r="45" spans="1:33" ht="13.5" customHeight="1" x14ac:dyDescent="0.2">
      <c r="A45" s="1" t="s">
        <v>538</v>
      </c>
      <c r="D45">
        <v>1</v>
      </c>
      <c r="R45">
        <v>13</v>
      </c>
      <c r="T45">
        <v>2</v>
      </c>
      <c r="AC45" s="13">
        <f t="shared" si="1"/>
        <v>16</v>
      </c>
      <c r="AD45" s="28"/>
      <c r="AE45" s="58">
        <v>3.0642999999999998</v>
      </c>
      <c r="AF45" s="56"/>
    </row>
    <row r="46" spans="1:33" ht="13.5" customHeight="1" x14ac:dyDescent="0.2">
      <c r="A46" s="1" t="s">
        <v>529</v>
      </c>
      <c r="AC46" s="13">
        <f t="shared" si="1"/>
        <v>0</v>
      </c>
      <c r="AD46" s="28"/>
      <c r="AE46" s="58">
        <v>0.92259999999999998</v>
      </c>
      <c r="AF46" s="56"/>
    </row>
    <row r="47" spans="1:33" ht="13.5" customHeight="1" x14ac:dyDescent="0.2">
      <c r="A47" s="1" t="s">
        <v>572</v>
      </c>
      <c r="R47">
        <v>1</v>
      </c>
      <c r="AC47" s="13">
        <f t="shared" si="1"/>
        <v>1</v>
      </c>
      <c r="AD47" s="28"/>
      <c r="AE47" s="58">
        <v>0.56789999999999996</v>
      </c>
      <c r="AF47" s="56"/>
    </row>
    <row r="48" spans="1:33" ht="13.5" customHeight="1" x14ac:dyDescent="0.2">
      <c r="A48" s="1" t="s">
        <v>549</v>
      </c>
      <c r="T48">
        <v>1</v>
      </c>
      <c r="AC48" s="13">
        <f t="shared" si="1"/>
        <v>1</v>
      </c>
      <c r="AD48" s="28"/>
      <c r="AE48" s="58">
        <v>1.3366</v>
      </c>
      <c r="AF48" s="56"/>
    </row>
    <row r="49" spans="1:32" ht="13.5" customHeight="1" x14ac:dyDescent="0.2">
      <c r="A49" s="1" t="s">
        <v>564</v>
      </c>
      <c r="R49">
        <v>2</v>
      </c>
      <c r="T49">
        <v>1</v>
      </c>
      <c r="AC49" s="13">
        <f t="shared" si="1"/>
        <v>3</v>
      </c>
      <c r="AD49" s="28"/>
      <c r="AE49" s="58">
        <v>0.87329999999999997</v>
      </c>
      <c r="AF49" s="56"/>
    </row>
    <row r="50" spans="1:32" ht="13.5" customHeight="1" x14ac:dyDescent="0.2">
      <c r="A50" s="1" t="s">
        <v>539</v>
      </c>
      <c r="AC50" s="13">
        <f t="shared" si="1"/>
        <v>0</v>
      </c>
      <c r="AD50" s="28"/>
      <c r="AE50" s="58">
        <v>0.84789999999999999</v>
      </c>
      <c r="AF50" s="56"/>
    </row>
    <row r="51" spans="1:32" ht="13.5" customHeight="1" x14ac:dyDescent="0.2">
      <c r="A51" s="1" t="s">
        <v>565</v>
      </c>
      <c r="R51">
        <v>16</v>
      </c>
      <c r="T51">
        <v>1</v>
      </c>
      <c r="AC51" s="13">
        <f t="shared" si="1"/>
        <v>17</v>
      </c>
      <c r="AD51" s="28"/>
      <c r="AE51" s="58">
        <v>1.4726999999999999</v>
      </c>
      <c r="AF51" s="56"/>
    </row>
    <row r="52" spans="1:32" ht="13.5" customHeight="1" x14ac:dyDescent="0.2">
      <c r="A52" s="1" t="s">
        <v>566</v>
      </c>
      <c r="R52">
        <v>3</v>
      </c>
      <c r="T52">
        <v>3</v>
      </c>
      <c r="AC52" s="13">
        <f t="shared" si="1"/>
        <v>6</v>
      </c>
      <c r="AD52" s="28"/>
      <c r="AE52" s="58">
        <v>1.2956000000000001</v>
      </c>
      <c r="AF52" s="56"/>
    </row>
    <row r="53" spans="1:32" ht="13.5" customHeight="1" x14ac:dyDescent="0.2">
      <c r="A53" s="1" t="s">
        <v>550</v>
      </c>
      <c r="AC53" s="13">
        <f t="shared" si="1"/>
        <v>0</v>
      </c>
      <c r="AD53" s="28"/>
      <c r="AE53" s="58">
        <v>1.0912999999999999</v>
      </c>
      <c r="AF53" s="56"/>
    </row>
    <row r="54" spans="1:32" ht="13.5" customHeight="1" x14ac:dyDescent="0.2">
      <c r="A54" s="1" t="s">
        <v>540</v>
      </c>
      <c r="R54">
        <v>7</v>
      </c>
      <c r="T54">
        <v>1</v>
      </c>
      <c r="AC54" s="13">
        <f t="shared" si="1"/>
        <v>8</v>
      </c>
      <c r="AD54" s="28"/>
      <c r="AE54" s="58">
        <v>0.62580000000000002</v>
      </c>
      <c r="AF54" s="56"/>
    </row>
    <row r="55" spans="1:32" ht="13.5" customHeight="1" x14ac:dyDescent="0.2">
      <c r="A55" s="1" t="s">
        <v>583</v>
      </c>
      <c r="AC55" s="13">
        <f t="shared" si="1"/>
        <v>0</v>
      </c>
      <c r="AD55" s="28"/>
      <c r="AE55" s="58">
        <v>1.2762</v>
      </c>
      <c r="AF55" s="56"/>
    </row>
    <row r="56" spans="1:32" ht="13.5" customHeight="1" x14ac:dyDescent="0.2">
      <c r="A56" s="1" t="s">
        <v>557</v>
      </c>
      <c r="R56">
        <v>26</v>
      </c>
      <c r="AC56" s="13">
        <f t="shared" si="1"/>
        <v>26</v>
      </c>
      <c r="AD56" s="28"/>
      <c r="AE56" s="58">
        <v>1.0075000000000001</v>
      </c>
      <c r="AF56" s="56"/>
    </row>
    <row r="57" spans="1:32" ht="13.5" customHeight="1" x14ac:dyDescent="0.2">
      <c r="A57" s="1" t="s">
        <v>573</v>
      </c>
      <c r="T57">
        <v>4</v>
      </c>
      <c r="AC57" s="13">
        <f t="shared" si="1"/>
        <v>4</v>
      </c>
      <c r="AD57" s="28"/>
      <c r="AE57" s="58">
        <v>1.0470999999999999</v>
      </c>
      <c r="AF57" s="56"/>
    </row>
    <row r="58" spans="1:32" ht="13.5" customHeight="1" x14ac:dyDescent="0.2">
      <c r="A58" s="1" t="s">
        <v>530</v>
      </c>
      <c r="AC58" s="13">
        <f t="shared" si="1"/>
        <v>0</v>
      </c>
      <c r="AD58" s="28"/>
      <c r="AE58" s="58">
        <v>1.8653999999999999</v>
      </c>
      <c r="AF58" s="56"/>
    </row>
    <row r="59" spans="1:32" ht="13.5" customHeight="1" x14ac:dyDescent="0.2">
      <c r="A59" s="1" t="s">
        <v>551</v>
      </c>
      <c r="R59">
        <v>1</v>
      </c>
      <c r="AC59" s="13">
        <f t="shared" si="1"/>
        <v>1</v>
      </c>
      <c r="AD59" s="28"/>
      <c r="AE59" s="58">
        <v>1.1272</v>
      </c>
      <c r="AF59" s="56"/>
    </row>
    <row r="60" spans="1:32" ht="13.5" customHeight="1" x14ac:dyDescent="0.2">
      <c r="A60" s="1" t="s">
        <v>541</v>
      </c>
      <c r="D60">
        <v>1</v>
      </c>
      <c r="K60">
        <v>1</v>
      </c>
      <c r="R60">
        <v>6</v>
      </c>
      <c r="AC60" s="13">
        <f t="shared" si="1"/>
        <v>8</v>
      </c>
      <c r="AD60" s="28"/>
      <c r="AE60" s="58">
        <v>3.6804000000000001</v>
      </c>
      <c r="AF60" s="56"/>
    </row>
    <row r="61" spans="1:32" ht="13.5" customHeight="1" x14ac:dyDescent="0.2">
      <c r="A61" s="1" t="s">
        <v>533</v>
      </c>
      <c r="D61">
        <v>1</v>
      </c>
      <c r="R61">
        <v>3</v>
      </c>
      <c r="AC61" s="13">
        <f t="shared" si="1"/>
        <v>4</v>
      </c>
      <c r="AD61" s="28"/>
      <c r="AE61" s="58">
        <v>1.1435</v>
      </c>
      <c r="AF61" s="56"/>
    </row>
    <row r="62" spans="1:32" ht="13.5" customHeight="1" x14ac:dyDescent="0.2">
      <c r="A62" s="1" t="s">
        <v>584</v>
      </c>
      <c r="AC62" s="13">
        <f t="shared" si="1"/>
        <v>0</v>
      </c>
      <c r="AD62" s="28"/>
      <c r="AE62" s="58">
        <v>1.7174</v>
      </c>
      <c r="AF62" s="56"/>
    </row>
    <row r="63" spans="1:32" ht="13.5" customHeight="1" x14ac:dyDescent="0.2">
      <c r="A63" s="1" t="s">
        <v>585</v>
      </c>
      <c r="AC63" s="13">
        <f t="shared" si="1"/>
        <v>0</v>
      </c>
      <c r="AD63" s="28"/>
      <c r="AE63" s="58">
        <v>1.0367999999999999</v>
      </c>
      <c r="AF63" s="56"/>
    </row>
    <row r="64" spans="1:32" ht="13.5" customHeight="1" x14ac:dyDescent="0.2">
      <c r="A64" s="1" t="s">
        <v>552</v>
      </c>
      <c r="R64">
        <v>1</v>
      </c>
      <c r="AC64" s="13">
        <f t="shared" si="1"/>
        <v>1</v>
      </c>
      <c r="AD64" s="28"/>
      <c r="AE64" s="58">
        <v>0.72330000000000005</v>
      </c>
      <c r="AF64" s="56"/>
    </row>
    <row r="65" spans="1:32" ht="13.5" customHeight="1" x14ac:dyDescent="0.2">
      <c r="A65" s="1" t="s">
        <v>586</v>
      </c>
      <c r="AC65" s="13">
        <f t="shared" si="1"/>
        <v>0</v>
      </c>
      <c r="AD65" s="28"/>
      <c r="AE65" s="58">
        <v>1.0569999999999999</v>
      </c>
      <c r="AF65" s="56"/>
    </row>
    <row r="66" spans="1:32" ht="13.5" customHeight="1" x14ac:dyDescent="0.2">
      <c r="A66" s="1" t="s">
        <v>531</v>
      </c>
      <c r="AC66" s="13">
        <f t="shared" si="1"/>
        <v>0</v>
      </c>
      <c r="AD66" s="28"/>
      <c r="AE66" s="58">
        <v>1.1803999999999999</v>
      </c>
      <c r="AF66" s="56"/>
    </row>
    <row r="67" spans="1:32" ht="13.5" customHeight="1" x14ac:dyDescent="0.2">
      <c r="A67" s="1" t="s">
        <v>553</v>
      </c>
      <c r="R67">
        <v>12</v>
      </c>
      <c r="T67">
        <v>1</v>
      </c>
      <c r="AC67" s="13">
        <f t="shared" si="1"/>
        <v>13</v>
      </c>
      <c r="AD67" s="28"/>
      <c r="AE67" s="58">
        <v>0.74070000000000003</v>
      </c>
      <c r="AF67" s="56"/>
    </row>
    <row r="68" spans="1:32" ht="13.5" customHeight="1" x14ac:dyDescent="0.2">
      <c r="A68" s="8" t="s">
        <v>75</v>
      </c>
      <c r="I68">
        <v>1</v>
      </c>
      <c r="AC68" s="13">
        <f>SUM(B68:AB68)</f>
        <v>1</v>
      </c>
      <c r="AD68" s="30"/>
      <c r="AE68" s="33"/>
      <c r="AF68" s="2"/>
    </row>
    <row r="69" spans="1:32" ht="13.5" customHeight="1" x14ac:dyDescent="0.2">
      <c r="A69" s="25" t="s">
        <v>115</v>
      </c>
      <c r="AC69" s="15">
        <f>SUM(B69:AB69)</f>
        <v>0</v>
      </c>
      <c r="AD69" s="29"/>
      <c r="AE69" s="29"/>
      <c r="AF69" s="2"/>
    </row>
    <row r="70" spans="1:32" ht="13.5" customHeight="1" x14ac:dyDescent="0.2">
      <c r="A70" s="26" t="s">
        <v>106</v>
      </c>
      <c r="B70" s="20">
        <f t="shared" ref="B70:AC70" si="2">SUM(B4:B69)</f>
        <v>0</v>
      </c>
      <c r="C70" s="21">
        <f t="shared" si="2"/>
        <v>0</v>
      </c>
      <c r="D70" s="21">
        <f t="shared" si="2"/>
        <v>19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  <c r="I70" s="21">
        <f t="shared" si="2"/>
        <v>1</v>
      </c>
      <c r="J70" s="21">
        <f t="shared" si="2"/>
        <v>0</v>
      </c>
      <c r="K70" s="21">
        <f t="shared" si="2"/>
        <v>4</v>
      </c>
      <c r="L70" s="21">
        <f t="shared" si="2"/>
        <v>0</v>
      </c>
      <c r="M70" s="21">
        <f t="shared" si="2"/>
        <v>0</v>
      </c>
      <c r="N70" s="21">
        <f t="shared" si="2"/>
        <v>0</v>
      </c>
      <c r="O70" s="21">
        <f t="shared" si="2"/>
        <v>1</v>
      </c>
      <c r="P70" s="21">
        <f t="shared" si="2"/>
        <v>0</v>
      </c>
      <c r="Q70" s="21">
        <f t="shared" si="2"/>
        <v>0</v>
      </c>
      <c r="R70" s="21">
        <f t="shared" si="2"/>
        <v>212</v>
      </c>
      <c r="S70" s="21">
        <f t="shared" si="2"/>
        <v>7</v>
      </c>
      <c r="T70" s="21">
        <f t="shared" si="2"/>
        <v>23</v>
      </c>
      <c r="U70" s="21">
        <f t="shared" si="2"/>
        <v>0</v>
      </c>
      <c r="V70" s="21">
        <f t="shared" si="2"/>
        <v>0</v>
      </c>
      <c r="W70" s="21">
        <f t="shared" si="2"/>
        <v>0</v>
      </c>
      <c r="X70" s="21">
        <f t="shared" si="2"/>
        <v>1</v>
      </c>
      <c r="Y70" s="21">
        <f t="shared" si="2"/>
        <v>0</v>
      </c>
      <c r="Z70" s="21">
        <f t="shared" si="2"/>
        <v>0</v>
      </c>
      <c r="AA70" s="21">
        <f t="shared" si="2"/>
        <v>0</v>
      </c>
      <c r="AB70" s="22">
        <f t="shared" si="2"/>
        <v>5</v>
      </c>
      <c r="AC70" s="23">
        <f t="shared" si="2"/>
        <v>273</v>
      </c>
      <c r="AD70" s="29"/>
      <c r="AE70" s="23"/>
      <c r="AF70" s="2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E37"/>
  <sheetViews>
    <sheetView workbookViewId="0">
      <pane xSplit="1" ySplit="3" topLeftCell="J4" activePane="bottomRight" state="frozen"/>
      <selection activeCell="U36" sqref="U36"/>
      <selection pane="topRight" activeCell="U36" sqref="U36"/>
      <selection pane="bottomLeft" activeCell="U36" sqref="U36"/>
      <selection pane="bottomRight" activeCell="AC8" sqref="AC8"/>
    </sheetView>
  </sheetViews>
  <sheetFormatPr defaultRowHeight="13.5" customHeight="1" x14ac:dyDescent="0.2"/>
  <cols>
    <col min="1" max="1" width="14.5703125" style="2" customWidth="1"/>
    <col min="2" max="2" width="8" customWidth="1"/>
    <col min="3" max="3" width="6.42578125" customWidth="1"/>
    <col min="4" max="4" width="6.85546875" customWidth="1"/>
    <col min="5" max="5" width="8.42578125" customWidth="1"/>
    <col min="6" max="6" width="7.28515625" customWidth="1"/>
    <col min="7" max="7" width="6.85546875" customWidth="1"/>
    <col min="8" max="8" width="8.7109375" customWidth="1"/>
    <col min="9" max="9" width="10" customWidth="1"/>
    <col min="10" max="10" width="10.5703125" customWidth="1"/>
    <col min="11" max="11" width="7.7109375" customWidth="1"/>
    <col min="12" max="12" width="10" customWidth="1"/>
    <col min="13" max="13" width="6.85546875" customWidth="1"/>
    <col min="14" max="14" width="7" customWidth="1"/>
    <col min="16" max="16" width="5.5703125" customWidth="1"/>
    <col min="17" max="17" width="7.28515625" customWidth="1"/>
    <col min="18" max="18" width="6.140625" customWidth="1"/>
    <col min="19" max="20" width="6.42578125" customWidth="1"/>
    <col min="21" max="21" width="6.42578125" style="96" customWidth="1"/>
    <col min="22" max="22" width="6" customWidth="1"/>
    <col min="23" max="23" width="6.140625" customWidth="1"/>
    <col min="24" max="24" width="6.85546875" customWidth="1"/>
    <col min="25" max="25" width="6" customWidth="1"/>
    <col min="26" max="26" width="6.28515625" customWidth="1"/>
    <col min="27" max="27" width="5.42578125" customWidth="1"/>
    <col min="28" max="28" width="6.42578125" customWidth="1"/>
    <col min="29" max="29" width="7.42578125" customWidth="1"/>
    <col min="30" max="31" width="10.28515625" customWidth="1"/>
  </cols>
  <sheetData>
    <row r="1" spans="1:31" ht="13.5" customHeight="1" x14ac:dyDescent="0.2">
      <c r="A1" s="48"/>
      <c r="B1" s="35" t="str">
        <f>China!B1</f>
        <v>This workbook was produced by Jørgen Fenhann, UNEP Risø Centre from the CDMPipeline of 1st June 2013, jqfe@dtu.dk, Phone (+45)40202789</v>
      </c>
    </row>
    <row r="2" spans="1:31" ht="13.5" customHeight="1" x14ac:dyDescent="0.2">
      <c r="B2" s="35"/>
    </row>
    <row r="3" spans="1:31" ht="42" customHeight="1" x14ac:dyDescent="0.2">
      <c r="A3" s="3" t="s">
        <v>1519</v>
      </c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95</v>
      </c>
      <c r="P3" s="4" t="s">
        <v>96</v>
      </c>
      <c r="Q3" s="4" t="s">
        <v>97</v>
      </c>
      <c r="R3" s="4" t="s">
        <v>98</v>
      </c>
      <c r="S3" s="4" t="s">
        <v>99</v>
      </c>
      <c r="T3" s="4" t="s">
        <v>1603</v>
      </c>
      <c r="U3" s="118" t="s">
        <v>1668</v>
      </c>
      <c r="V3" s="4" t="s">
        <v>100</v>
      </c>
      <c r="W3" s="4" t="s">
        <v>1604</v>
      </c>
      <c r="X3" s="4" t="s">
        <v>101</v>
      </c>
      <c r="Y3" s="4" t="s">
        <v>102</v>
      </c>
      <c r="Z3" s="4" t="s">
        <v>103</v>
      </c>
      <c r="AA3" s="4" t="s">
        <v>104</v>
      </c>
      <c r="AB3" s="5" t="s">
        <v>105</v>
      </c>
      <c r="AC3" s="6" t="s">
        <v>106</v>
      </c>
      <c r="AD3" s="31" t="s">
        <v>116</v>
      </c>
      <c r="AE3" s="47" t="s">
        <v>382</v>
      </c>
    </row>
    <row r="4" spans="1:31" ht="13.5" customHeight="1" x14ac:dyDescent="0.2">
      <c r="A4" s="2" t="s">
        <v>610</v>
      </c>
      <c r="AC4" s="11">
        <f t="shared" ref="AC4:AC14" si="0">SUM(B4:AB4)</f>
        <v>0</v>
      </c>
      <c r="AD4" s="27"/>
      <c r="AE4" s="17"/>
    </row>
    <row r="5" spans="1:31" ht="13.5" customHeight="1" x14ac:dyDescent="0.2">
      <c r="A5" s="2" t="s">
        <v>1522</v>
      </c>
      <c r="K5">
        <v>2</v>
      </c>
      <c r="AC5" s="13">
        <f t="shared" si="0"/>
        <v>2</v>
      </c>
      <c r="AD5" s="28"/>
      <c r="AE5" s="18"/>
    </row>
    <row r="6" spans="1:31" ht="13.5" customHeight="1" x14ac:dyDescent="0.2">
      <c r="A6" s="2" t="s">
        <v>723</v>
      </c>
      <c r="AC6" s="13">
        <f t="shared" si="0"/>
        <v>0</v>
      </c>
      <c r="AD6" s="28"/>
      <c r="AE6" s="18"/>
    </row>
    <row r="7" spans="1:31" ht="13.5" customHeight="1" x14ac:dyDescent="0.2">
      <c r="A7" s="2" t="s">
        <v>1520</v>
      </c>
      <c r="AC7" s="13">
        <f t="shared" si="0"/>
        <v>0</v>
      </c>
      <c r="AD7" s="28"/>
      <c r="AE7" s="18"/>
    </row>
    <row r="8" spans="1:31" ht="13.5" customHeight="1" x14ac:dyDescent="0.2">
      <c r="A8" s="2" t="s">
        <v>1521</v>
      </c>
      <c r="I8">
        <v>1</v>
      </c>
      <c r="AC8" s="13">
        <f t="shared" si="0"/>
        <v>1</v>
      </c>
      <c r="AD8" s="28"/>
      <c r="AE8" s="18"/>
    </row>
    <row r="9" spans="1:31" ht="13.5" customHeight="1" x14ac:dyDescent="0.2">
      <c r="A9" s="2" t="s">
        <v>1036</v>
      </c>
      <c r="AC9" s="13">
        <f t="shared" si="0"/>
        <v>0</v>
      </c>
      <c r="AD9" s="28"/>
      <c r="AE9" s="18"/>
    </row>
    <row r="10" spans="1:31" ht="13.5" customHeight="1" x14ac:dyDescent="0.2">
      <c r="A10" s="2" t="s">
        <v>1273</v>
      </c>
      <c r="R10">
        <v>1</v>
      </c>
      <c r="AC10" s="13">
        <f t="shared" si="0"/>
        <v>1</v>
      </c>
      <c r="AD10" s="28"/>
      <c r="AE10" s="18"/>
    </row>
    <row r="11" spans="1:31" ht="13.5" customHeight="1" x14ac:dyDescent="0.2">
      <c r="A11" s="2" t="s">
        <v>925</v>
      </c>
      <c r="R11">
        <v>1</v>
      </c>
      <c r="AC11" s="13">
        <f t="shared" si="0"/>
        <v>1</v>
      </c>
      <c r="AD11" s="28"/>
      <c r="AE11" s="18"/>
    </row>
    <row r="12" spans="1:31" ht="13.5" customHeight="1" x14ac:dyDescent="0.2">
      <c r="A12" s="2" t="s">
        <v>488</v>
      </c>
      <c r="AC12" s="13">
        <f t="shared" si="0"/>
        <v>0</v>
      </c>
      <c r="AD12" s="28"/>
      <c r="AE12" s="18"/>
    </row>
    <row r="13" spans="1:31" ht="13.5" customHeight="1" x14ac:dyDescent="0.2">
      <c r="A13" s="8" t="s">
        <v>75</v>
      </c>
      <c r="AC13" s="13">
        <f t="shared" si="0"/>
        <v>0</v>
      </c>
      <c r="AD13" s="30"/>
      <c r="AE13" s="33"/>
    </row>
    <row r="14" spans="1:31" ht="13.5" customHeight="1" x14ac:dyDescent="0.2">
      <c r="A14" s="25" t="s">
        <v>115</v>
      </c>
      <c r="AC14" s="15">
        <f t="shared" si="0"/>
        <v>0</v>
      </c>
      <c r="AD14" s="29"/>
      <c r="AE14" s="33"/>
    </row>
    <row r="15" spans="1:31" ht="13.5" customHeight="1" x14ac:dyDescent="0.2">
      <c r="A15" s="26" t="s">
        <v>106</v>
      </c>
      <c r="B15" s="20">
        <f t="shared" ref="B15:AC15" si="1">SUM(B4:B14)</f>
        <v>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1</v>
      </c>
      <c r="J15" s="21">
        <f t="shared" si="1"/>
        <v>0</v>
      </c>
      <c r="K15" s="21">
        <f t="shared" si="1"/>
        <v>2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1">
        <f t="shared" si="1"/>
        <v>2</v>
      </c>
      <c r="S15" s="2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1">
        <f t="shared" si="1"/>
        <v>0</v>
      </c>
      <c r="X15" s="21">
        <f t="shared" si="1"/>
        <v>0</v>
      </c>
      <c r="Y15" s="21">
        <f t="shared" si="1"/>
        <v>0</v>
      </c>
      <c r="Z15" s="21">
        <f t="shared" si="1"/>
        <v>0</v>
      </c>
      <c r="AA15" s="21">
        <f t="shared" si="1"/>
        <v>0</v>
      </c>
      <c r="AB15" s="22">
        <f t="shared" si="1"/>
        <v>0</v>
      </c>
      <c r="AC15" s="23">
        <f t="shared" si="1"/>
        <v>5</v>
      </c>
      <c r="AD15" s="29"/>
      <c r="AE15" s="49"/>
    </row>
    <row r="37" spans="1:1" ht="13.5" customHeight="1" x14ac:dyDescent="0.2">
      <c r="A37" s="2" t="s">
        <v>243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144</vt:i4>
      </vt:variant>
    </vt:vector>
  </HeadingPairs>
  <TitlesOfParts>
    <vt:vector size="220" baseType="lpstr">
      <vt:lpstr>Guide</vt:lpstr>
      <vt:lpstr>Albania</vt:lpstr>
      <vt:lpstr>Argentina</vt:lpstr>
      <vt:lpstr>Armenia</vt:lpstr>
      <vt:lpstr>Azerbaijan</vt:lpstr>
      <vt:lpstr>Bangladesh</vt:lpstr>
      <vt:lpstr>Bhutan</vt:lpstr>
      <vt:lpstr>Bolivia</vt:lpstr>
      <vt:lpstr>Brazil</vt:lpstr>
      <vt:lpstr>Cambodia</vt:lpstr>
      <vt:lpstr>Cameroon</vt:lpstr>
      <vt:lpstr>Chile</vt:lpstr>
      <vt:lpstr>China</vt:lpstr>
      <vt:lpstr>Colombia</vt:lpstr>
      <vt:lpstr>Congo DR</vt:lpstr>
      <vt:lpstr>Costa Rica</vt:lpstr>
      <vt:lpstr>Cuba</vt:lpstr>
      <vt:lpstr>Cyprus</vt:lpstr>
      <vt:lpstr>Dominican Republic</vt:lpstr>
      <vt:lpstr>Ecuador</vt:lpstr>
      <vt:lpstr>Egypt</vt:lpstr>
      <vt:lpstr>El Salvador</vt:lpstr>
      <vt:lpstr>Ethiopia</vt:lpstr>
      <vt:lpstr>Fiji</vt:lpstr>
      <vt:lpstr>Georgia</vt:lpstr>
      <vt:lpstr>Ghana</vt:lpstr>
      <vt:lpstr>Guatemala</vt:lpstr>
      <vt:lpstr>Guyana</vt:lpstr>
      <vt:lpstr>Honduras</vt:lpstr>
      <vt:lpstr>India</vt:lpstr>
      <vt:lpstr>Indonesia</vt:lpstr>
      <vt:lpstr>Iran</vt:lpstr>
      <vt:lpstr>Israel</vt:lpstr>
      <vt:lpstr>Ivory Coast</vt:lpstr>
      <vt:lpstr>Jamaica</vt:lpstr>
      <vt:lpstr>Jordan</vt:lpstr>
      <vt:lpstr>Kenya</vt:lpstr>
      <vt:lpstr>Kyrgyzstan</vt:lpstr>
      <vt:lpstr>Lao PDR</vt:lpstr>
      <vt:lpstr>Macedonia</vt:lpstr>
      <vt:lpstr>Madagascar</vt:lpstr>
      <vt:lpstr>Malaysia</vt:lpstr>
      <vt:lpstr>Mali</vt:lpstr>
      <vt:lpstr>Mauritius</vt:lpstr>
      <vt:lpstr>Mexico</vt:lpstr>
      <vt:lpstr>Moldova</vt:lpstr>
      <vt:lpstr>Mongolia</vt:lpstr>
      <vt:lpstr>Morocco</vt:lpstr>
      <vt:lpstr>Mozambique</vt:lpstr>
      <vt:lpstr>Nepal</vt:lpstr>
      <vt:lpstr>Nicaragua</vt:lpstr>
      <vt:lpstr>Nigeria</vt:lpstr>
      <vt:lpstr>Pakistan</vt:lpstr>
      <vt:lpstr>Panama</vt:lpstr>
      <vt:lpstr>Papua New Guinea</vt:lpstr>
      <vt:lpstr>Paraguay</vt:lpstr>
      <vt:lpstr>Peru</vt:lpstr>
      <vt:lpstr>Philippines</vt:lpstr>
      <vt:lpstr>Qatar</vt:lpstr>
      <vt:lpstr>Rwanda</vt:lpstr>
      <vt:lpstr>Senegal</vt:lpstr>
      <vt:lpstr>Singapore</vt:lpstr>
      <vt:lpstr>South Africa</vt:lpstr>
      <vt:lpstr>South Korea</vt:lpstr>
      <vt:lpstr>Sri Lanka</vt:lpstr>
      <vt:lpstr>Syria</vt:lpstr>
      <vt:lpstr>Swaziland</vt:lpstr>
      <vt:lpstr>Tajikistan</vt:lpstr>
      <vt:lpstr>Tanzania</vt:lpstr>
      <vt:lpstr>Thailand</vt:lpstr>
      <vt:lpstr>Tunisia</vt:lpstr>
      <vt:lpstr>Uganda</vt:lpstr>
      <vt:lpstr>UAE</vt:lpstr>
      <vt:lpstr>Uruguay</vt:lpstr>
      <vt:lpstr>Vietnam</vt:lpstr>
      <vt:lpstr>Zambia</vt:lpstr>
      <vt:lpstr>AboveArgentinaRegions</vt:lpstr>
      <vt:lpstr>AboveArmeniaRegions</vt:lpstr>
      <vt:lpstr>AboveAzerbaijanRegions</vt:lpstr>
      <vt:lpstr>AboveBangladeshRegions</vt:lpstr>
      <vt:lpstr>AboveBhutanRegions</vt:lpstr>
      <vt:lpstr>AboveBoliviaRegions</vt:lpstr>
      <vt:lpstr>AboveBrazilRegions</vt:lpstr>
      <vt:lpstr>AboveCambodiaRegions</vt:lpstr>
      <vt:lpstr>AboveChileRegions</vt:lpstr>
      <vt:lpstr>AboveChinaRegions</vt:lpstr>
      <vt:lpstr>AboveColombiaRegions</vt:lpstr>
      <vt:lpstr>AboveCongoRegions</vt:lpstr>
      <vt:lpstr>AboveCostaRicaRegions</vt:lpstr>
      <vt:lpstr>AboveCubaRegions</vt:lpstr>
      <vt:lpstr>AboveCyprusRegions</vt:lpstr>
      <vt:lpstr>AboveDominicanRepublicRegions</vt:lpstr>
      <vt:lpstr>AboveEcuadorRegions</vt:lpstr>
      <vt:lpstr>AboveEgyptRegions</vt:lpstr>
      <vt:lpstr>AboveElSalvadorRegions</vt:lpstr>
      <vt:lpstr>AboveEthiopiaRegions</vt:lpstr>
      <vt:lpstr>AboveFijiRegions</vt:lpstr>
      <vt:lpstr>AboveGeorgiaRegions</vt:lpstr>
      <vt:lpstr>AboveGhanaRegions</vt:lpstr>
      <vt:lpstr>AboveGuatemalaRegions</vt:lpstr>
      <vt:lpstr>AboveGuyanaRegions</vt:lpstr>
      <vt:lpstr>AboveHondurasRegions</vt:lpstr>
      <vt:lpstr>AboveIndiaRegions</vt:lpstr>
      <vt:lpstr>AboveIndonesiaRegions</vt:lpstr>
      <vt:lpstr>AboveIranRegions</vt:lpstr>
      <vt:lpstr>AboveIsraelRegions</vt:lpstr>
      <vt:lpstr>AboveIvoryCoastRegions</vt:lpstr>
      <vt:lpstr>AboveJamaicaRegions</vt:lpstr>
      <vt:lpstr>AboveJordanRegions</vt:lpstr>
      <vt:lpstr>AboveKenyaRegions</vt:lpstr>
      <vt:lpstr>AboveKyrgyzstanRegions</vt:lpstr>
      <vt:lpstr>AboveLaoPDRRegions</vt:lpstr>
      <vt:lpstr>AboveMacedoniaRegions</vt:lpstr>
      <vt:lpstr>AboveMadagascarRegions</vt:lpstr>
      <vt:lpstr>AboveMalaysiaRegions</vt:lpstr>
      <vt:lpstr>AboveMaliRegions</vt:lpstr>
      <vt:lpstr>AboveMauritiusRegions</vt:lpstr>
      <vt:lpstr>AboveMexicoRegions</vt:lpstr>
      <vt:lpstr>AboveMoldovaRegions</vt:lpstr>
      <vt:lpstr>AboveMongoliaRegions</vt:lpstr>
      <vt:lpstr>AboveMoroccoRegions</vt:lpstr>
      <vt:lpstr>AboveMozambiqueRegions</vt:lpstr>
      <vt:lpstr>AboveNepalRegions</vt:lpstr>
      <vt:lpstr>AboveNicaraguaRegions</vt:lpstr>
      <vt:lpstr>AboveNigeriaRegions</vt:lpstr>
      <vt:lpstr>AbovePakistanRegions</vt:lpstr>
      <vt:lpstr>AbovePanamaRegions</vt:lpstr>
      <vt:lpstr>AbovePapuaNewGuineaRegions</vt:lpstr>
      <vt:lpstr>AboveParaguayRegions</vt:lpstr>
      <vt:lpstr>AbovePeruRegions</vt:lpstr>
      <vt:lpstr>AbovePhilippinesRegions</vt:lpstr>
      <vt:lpstr>AboveQatarRegions</vt:lpstr>
      <vt:lpstr>AboveRwandaRegions</vt:lpstr>
      <vt:lpstr>AboveSenegalRegions</vt:lpstr>
      <vt:lpstr>AboveSouthAfricaRegions</vt:lpstr>
      <vt:lpstr>AboveSouthKoreaRegions</vt:lpstr>
      <vt:lpstr>AboveSriLankaRegions</vt:lpstr>
      <vt:lpstr>AboveSwazilandRegions</vt:lpstr>
      <vt:lpstr>AboveSyriaRegions</vt:lpstr>
      <vt:lpstr>AboveTajikistanRegions</vt:lpstr>
      <vt:lpstr>AboveTanzaniaRegions</vt:lpstr>
      <vt:lpstr>AboveThailandRegions</vt:lpstr>
      <vt:lpstr>AboveTunisiaRegions</vt:lpstr>
      <vt:lpstr>AboveUAERegions</vt:lpstr>
      <vt:lpstr>AboveUgandaRegions</vt:lpstr>
      <vt:lpstr>AboveUruguayRegions</vt:lpstr>
      <vt:lpstr>AboveVietnamRegions</vt:lpstr>
      <vt:lpstr>AboveZambiaRegions</vt:lpstr>
      <vt:lpstr>BelowArgentinaRegions</vt:lpstr>
      <vt:lpstr>BelowArmeniaRegions</vt:lpstr>
      <vt:lpstr>BelowAzerbaijanRegions</vt:lpstr>
      <vt:lpstr>BelowBangladeshRegions</vt:lpstr>
      <vt:lpstr>BelowBhutanRegions</vt:lpstr>
      <vt:lpstr>BelowBoliviaRegions</vt:lpstr>
      <vt:lpstr>BelowBrazilRegions</vt:lpstr>
      <vt:lpstr>BelowCambodiaRegions</vt:lpstr>
      <vt:lpstr>BelowChileRegions</vt:lpstr>
      <vt:lpstr>BelowChinaRegions</vt:lpstr>
      <vt:lpstr>BelowColombiaRegions</vt:lpstr>
      <vt:lpstr>BelowCongoRegions</vt:lpstr>
      <vt:lpstr>BelowCostaRicaRegions</vt:lpstr>
      <vt:lpstr>BelowCubaRegions</vt:lpstr>
      <vt:lpstr>BelowCyprusRegions</vt:lpstr>
      <vt:lpstr>BelowDominicanRepublicRegions</vt:lpstr>
      <vt:lpstr>BelowEcuadorRegions</vt:lpstr>
      <vt:lpstr>BelowEgyptRegions</vt:lpstr>
      <vt:lpstr>BelowElSalvadorRegions</vt:lpstr>
      <vt:lpstr>BelowEthiopiaRegions</vt:lpstr>
      <vt:lpstr>BelowFijiRegions</vt:lpstr>
      <vt:lpstr>BelowGeorgiaRegions</vt:lpstr>
      <vt:lpstr>BelowGhanaRegions</vt:lpstr>
      <vt:lpstr>BelowGuatemalaRegions</vt:lpstr>
      <vt:lpstr>BelowGuyanaRegions</vt:lpstr>
      <vt:lpstr>BelowHondurasRegions</vt:lpstr>
      <vt:lpstr>BelowIndiaRegions</vt:lpstr>
      <vt:lpstr>BelowIndonesiaRegions</vt:lpstr>
      <vt:lpstr>BelowIranRegions</vt:lpstr>
      <vt:lpstr>BelowIsraelRegions</vt:lpstr>
      <vt:lpstr>BelowIvoryCoastRegions</vt:lpstr>
      <vt:lpstr>BelowJamaicaRegions</vt:lpstr>
      <vt:lpstr>BelowJordanRegions</vt:lpstr>
      <vt:lpstr>BelowKenyaRegions</vt:lpstr>
      <vt:lpstr>BelowKyrgyzstanRegions</vt:lpstr>
      <vt:lpstr>BelowLaoPDRRegions</vt:lpstr>
      <vt:lpstr>BelowMacedoniaRegions</vt:lpstr>
      <vt:lpstr>BelowMadagascarRegions</vt:lpstr>
      <vt:lpstr>BelowMalaysiaRegions</vt:lpstr>
      <vt:lpstr>BelowMaliRegions</vt:lpstr>
      <vt:lpstr>BelowMauritiusRegions</vt:lpstr>
      <vt:lpstr>BelowMexicoRegions</vt:lpstr>
      <vt:lpstr>BelowMoldovaRegions</vt:lpstr>
      <vt:lpstr>BelowMongoliaRegions</vt:lpstr>
      <vt:lpstr>BelowMoroccoRegions</vt:lpstr>
      <vt:lpstr>BelowMozambiqueRegions</vt:lpstr>
      <vt:lpstr>BelowNepalRegions</vt:lpstr>
      <vt:lpstr>BelowNicaraguaRegions</vt:lpstr>
      <vt:lpstr>BelowNigeriaRegions</vt:lpstr>
      <vt:lpstr>BelowPakistanRegions</vt:lpstr>
      <vt:lpstr>BelowPanamaRegions</vt:lpstr>
      <vt:lpstr>BelowPapuaNewGuineaRegions</vt:lpstr>
      <vt:lpstr>BelowParaguayRegions</vt:lpstr>
      <vt:lpstr>BelowPeruRegions</vt:lpstr>
      <vt:lpstr>BelowPhilippinesRegions</vt:lpstr>
      <vt:lpstr>BelowQatarRegions</vt:lpstr>
      <vt:lpstr>BelowRwandaRegions</vt:lpstr>
      <vt:lpstr>BelowSenegalRegions</vt:lpstr>
      <vt:lpstr>BelowSouthAfricaRegions</vt:lpstr>
      <vt:lpstr>BelowSouthKoreaRegions</vt:lpstr>
      <vt:lpstr>BelowSriLankaRegions</vt:lpstr>
      <vt:lpstr>BelowSwazilandRegions</vt:lpstr>
      <vt:lpstr>BelowSyriaRegions</vt:lpstr>
      <vt:lpstr>BelowTajikistanRegions</vt:lpstr>
      <vt:lpstr>BelowTanzaniaRegions</vt:lpstr>
      <vt:lpstr>BelowThailandRegions</vt:lpstr>
      <vt:lpstr>BelowTunisiaRegions</vt:lpstr>
      <vt:lpstr>BelowUAERegions</vt:lpstr>
      <vt:lpstr>BelowUgandaRegions</vt:lpstr>
      <vt:lpstr>BelowUruguayRegions</vt:lpstr>
      <vt:lpstr>BelowVietnamRegions</vt:lpstr>
      <vt:lpstr>BelowZambiaRegions</vt:lpstr>
    </vt:vector>
  </TitlesOfParts>
  <Company>Risø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Fenhann</dc:creator>
  <cp:lastModifiedBy>Jørgen Villy Fenhann</cp:lastModifiedBy>
  <cp:lastPrinted>2008-11-26T10:52:33Z</cp:lastPrinted>
  <dcterms:created xsi:type="dcterms:W3CDTF">2008-02-14T08:31:56Z</dcterms:created>
  <dcterms:modified xsi:type="dcterms:W3CDTF">2013-06-06T09:34:31Z</dcterms:modified>
</cp:coreProperties>
</file>